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0" yWindow="315" windowWidth="13020" windowHeight="8280" tabRatio="605"/>
  </bookViews>
  <sheets>
    <sheet name="Расчет субсидий" sheetId="7" r:id="rId1"/>
    <sheet name="Плюсы и минусы" sheetId="8" r:id="rId2"/>
  </sheets>
  <externalReferences>
    <externalReference r:id="rId3"/>
  </externalReferences>
  <definedNames>
    <definedName name="_xlnm._FilterDatabase" localSheetId="0" hidden="1">'Расчет субсидий'!$A$1:$E$353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субсидий'!$A$1:$AS$379</definedName>
  </definedNames>
  <calcPr calcId="125725"/>
</workbook>
</file>

<file path=xl/calcChain.xml><?xml version="1.0" encoding="utf-8"?>
<calcChain xmlns="http://schemas.openxmlformats.org/spreadsheetml/2006/main">
  <c r="X378" i="8"/>
  <c r="X377"/>
  <c r="T377" s="1"/>
  <c r="X376"/>
  <c r="N376" s="1"/>
  <c r="X375"/>
  <c r="X374"/>
  <c r="X373"/>
  <c r="T373" s="1"/>
  <c r="X372"/>
  <c r="N372" s="1"/>
  <c r="X371"/>
  <c r="X370"/>
  <c r="X369"/>
  <c r="T369" s="1"/>
  <c r="X368"/>
  <c r="N368" s="1"/>
  <c r="X367"/>
  <c r="X365"/>
  <c r="T365" s="1"/>
  <c r="X364"/>
  <c r="N364" s="1"/>
  <c r="X363"/>
  <c r="X362"/>
  <c r="X361"/>
  <c r="T361" s="1"/>
  <c r="X360"/>
  <c r="N360" s="1"/>
  <c r="X359"/>
  <c r="X358"/>
  <c r="X357"/>
  <c r="T357" s="1"/>
  <c r="X356"/>
  <c r="N356" s="1"/>
  <c r="X354"/>
  <c r="X353"/>
  <c r="T353" s="1"/>
  <c r="X352"/>
  <c r="N352" s="1"/>
  <c r="X351"/>
  <c r="X350"/>
  <c r="X349"/>
  <c r="T349" s="1"/>
  <c r="X348"/>
  <c r="N348" s="1"/>
  <c r="X347"/>
  <c r="X346"/>
  <c r="X345"/>
  <c r="T345" s="1"/>
  <c r="X344"/>
  <c r="N344" s="1"/>
  <c r="X342"/>
  <c r="X341"/>
  <c r="T341" s="1"/>
  <c r="X340"/>
  <c r="N340" s="1"/>
  <c r="X339"/>
  <c r="X338"/>
  <c r="X337"/>
  <c r="T337" s="1"/>
  <c r="X336"/>
  <c r="N336" s="1"/>
  <c r="X335"/>
  <c r="X334"/>
  <c r="X333"/>
  <c r="T333" s="1"/>
  <c r="X332"/>
  <c r="N332" s="1"/>
  <c r="X330"/>
  <c r="X329"/>
  <c r="T329" s="1"/>
  <c r="X328"/>
  <c r="N328" s="1"/>
  <c r="X327"/>
  <c r="X326"/>
  <c r="X325"/>
  <c r="T325" s="1"/>
  <c r="X324"/>
  <c r="N324" s="1"/>
  <c r="X323"/>
  <c r="X322"/>
  <c r="X321"/>
  <c r="T321" s="1"/>
  <c r="X320"/>
  <c r="N320" s="1"/>
  <c r="X319"/>
  <c r="X318"/>
  <c r="X317"/>
  <c r="T317" s="1"/>
  <c r="X316"/>
  <c r="N316" s="1"/>
  <c r="X314"/>
  <c r="X313"/>
  <c r="T313" s="1"/>
  <c r="X312"/>
  <c r="N312" s="1"/>
  <c r="X311"/>
  <c r="X310"/>
  <c r="X309"/>
  <c r="T309" s="1"/>
  <c r="X308"/>
  <c r="N308" s="1"/>
  <c r="X307"/>
  <c r="X306"/>
  <c r="X305"/>
  <c r="T305" s="1"/>
  <c r="X304"/>
  <c r="N304" s="1"/>
  <c r="X303"/>
  <c r="X302"/>
  <c r="X301"/>
  <c r="T301" s="1"/>
  <c r="X300"/>
  <c r="N300" s="1"/>
  <c r="X299"/>
  <c r="X298"/>
  <c r="X297"/>
  <c r="T297" s="1"/>
  <c r="X296"/>
  <c r="N296" s="1"/>
  <c r="X295"/>
  <c r="X294"/>
  <c r="X293"/>
  <c r="T293" s="1"/>
  <c r="X292"/>
  <c r="N292" s="1"/>
  <c r="X291"/>
  <c r="X289"/>
  <c r="T289" s="1"/>
  <c r="X288"/>
  <c r="N288" s="1"/>
  <c r="X287"/>
  <c r="X286"/>
  <c r="X285"/>
  <c r="T285" s="1"/>
  <c r="X284"/>
  <c r="N284" s="1"/>
  <c r="X283"/>
  <c r="X282"/>
  <c r="X281"/>
  <c r="T281" s="1"/>
  <c r="X280"/>
  <c r="N280" s="1"/>
  <c r="X279"/>
  <c r="X278"/>
  <c r="X277"/>
  <c r="T277" s="1"/>
  <c r="X276"/>
  <c r="N276" s="1"/>
  <c r="X275"/>
  <c r="X274"/>
  <c r="X273"/>
  <c r="T273" s="1"/>
  <c r="X271"/>
  <c r="X270"/>
  <c r="X269"/>
  <c r="T269" s="1"/>
  <c r="X268"/>
  <c r="N268" s="1"/>
  <c r="X267"/>
  <c r="X266"/>
  <c r="X265"/>
  <c r="T265" s="1"/>
  <c r="X263"/>
  <c r="X262"/>
  <c r="X261"/>
  <c r="T261" s="1"/>
  <c r="X260"/>
  <c r="N260" s="1"/>
  <c r="X259"/>
  <c r="X258"/>
  <c r="X257"/>
  <c r="T257" s="1"/>
  <c r="X256"/>
  <c r="N256" s="1"/>
  <c r="X255"/>
  <c r="X254"/>
  <c r="X253"/>
  <c r="T253" s="1"/>
  <c r="X252"/>
  <c r="N252" s="1"/>
  <c r="X251"/>
  <c r="X250"/>
  <c r="X249"/>
  <c r="T249" s="1"/>
  <c r="X247"/>
  <c r="X246"/>
  <c r="X245"/>
  <c r="T245" s="1"/>
  <c r="X244"/>
  <c r="N244" s="1"/>
  <c r="X243"/>
  <c r="X242"/>
  <c r="X241"/>
  <c r="T241" s="1"/>
  <c r="X240"/>
  <c r="N240" s="1"/>
  <c r="X238"/>
  <c r="X237"/>
  <c r="T237" s="1"/>
  <c r="X236"/>
  <c r="N236" s="1"/>
  <c r="X235"/>
  <c r="X234"/>
  <c r="X233"/>
  <c r="T233" s="1"/>
  <c r="X232"/>
  <c r="N232" s="1"/>
  <c r="X231"/>
  <c r="X230"/>
  <c r="X228"/>
  <c r="N228" s="1"/>
  <c r="X227"/>
  <c r="X226"/>
  <c r="X225"/>
  <c r="T225" s="1"/>
  <c r="X224"/>
  <c r="N224" s="1"/>
  <c r="X223"/>
  <c r="X222"/>
  <c r="X221"/>
  <c r="T221" s="1"/>
  <c r="X220"/>
  <c r="N220" s="1"/>
  <c r="X219"/>
  <c r="X218"/>
  <c r="X217"/>
  <c r="T217" s="1"/>
  <c r="X216"/>
  <c r="N216" s="1"/>
  <c r="X214"/>
  <c r="X213"/>
  <c r="T213" s="1"/>
  <c r="X212"/>
  <c r="N212" s="1"/>
  <c r="X211"/>
  <c r="X210"/>
  <c r="X209"/>
  <c r="T209" s="1"/>
  <c r="X208"/>
  <c r="N208" s="1"/>
  <c r="X207"/>
  <c r="X206"/>
  <c r="X205"/>
  <c r="T205" s="1"/>
  <c r="X204"/>
  <c r="N204" s="1"/>
  <c r="X203"/>
  <c r="X201"/>
  <c r="T201" s="1"/>
  <c r="X200"/>
  <c r="N200" s="1"/>
  <c r="X199"/>
  <c r="X198"/>
  <c r="X197"/>
  <c r="T197" s="1"/>
  <c r="X196"/>
  <c r="N196" s="1"/>
  <c r="X195"/>
  <c r="X194"/>
  <c r="X193"/>
  <c r="T193" s="1"/>
  <c r="X192"/>
  <c r="N192" s="1"/>
  <c r="X191"/>
  <c r="X190"/>
  <c r="X189"/>
  <c r="T189" s="1"/>
  <c r="X187"/>
  <c r="X186"/>
  <c r="X185"/>
  <c r="T185" s="1"/>
  <c r="X184"/>
  <c r="N184" s="1"/>
  <c r="X183"/>
  <c r="X182"/>
  <c r="X180"/>
  <c r="N180" s="1"/>
  <c r="X179"/>
  <c r="X178"/>
  <c r="X177"/>
  <c r="T177" s="1"/>
  <c r="X176"/>
  <c r="N176" s="1"/>
  <c r="X175"/>
  <c r="X174"/>
  <c r="X173"/>
  <c r="T173" s="1"/>
  <c r="X172"/>
  <c r="N172" s="1"/>
  <c r="X171"/>
  <c r="X170"/>
  <c r="X169"/>
  <c r="T169" s="1"/>
  <c r="X168"/>
  <c r="N168" s="1"/>
  <c r="X166"/>
  <c r="X165"/>
  <c r="T165" s="1"/>
  <c r="X164"/>
  <c r="N164" s="1"/>
  <c r="X163"/>
  <c r="X162"/>
  <c r="X161"/>
  <c r="T161" s="1"/>
  <c r="X160"/>
  <c r="N160" s="1"/>
  <c r="X159"/>
  <c r="X158"/>
  <c r="X157"/>
  <c r="T157" s="1"/>
  <c r="X156"/>
  <c r="N156" s="1"/>
  <c r="X155"/>
  <c r="X153"/>
  <c r="T153" s="1"/>
  <c r="X152"/>
  <c r="N152" s="1"/>
  <c r="X151"/>
  <c r="X150"/>
  <c r="X149"/>
  <c r="T149" s="1"/>
  <c r="X148"/>
  <c r="N148" s="1"/>
  <c r="X146"/>
  <c r="X145"/>
  <c r="T145" s="1"/>
  <c r="X144"/>
  <c r="N144" s="1"/>
  <c r="X143"/>
  <c r="X142"/>
  <c r="X141"/>
  <c r="T141" s="1"/>
  <c r="X140"/>
  <c r="N140" s="1"/>
  <c r="X139"/>
  <c r="X137"/>
  <c r="T137" s="1"/>
  <c r="X136"/>
  <c r="N136" s="1"/>
  <c r="X135"/>
  <c r="X134"/>
  <c r="X133"/>
  <c r="T133" s="1"/>
  <c r="X132"/>
  <c r="N132" s="1"/>
  <c r="X131"/>
  <c r="X129"/>
  <c r="T129" s="1"/>
  <c r="X128"/>
  <c r="N128" s="1"/>
  <c r="X127"/>
  <c r="X126"/>
  <c r="X125"/>
  <c r="T125" s="1"/>
  <c r="X124"/>
  <c r="N124" s="1"/>
  <c r="X123"/>
  <c r="X122"/>
  <c r="X121"/>
  <c r="T121" s="1"/>
  <c r="X120"/>
  <c r="N120" s="1"/>
  <c r="X119"/>
  <c r="X118"/>
  <c r="X117"/>
  <c r="T117" s="1"/>
  <c r="X116"/>
  <c r="N116" s="1"/>
  <c r="X115"/>
  <c r="X113"/>
  <c r="T113" s="1"/>
  <c r="X112"/>
  <c r="N112" s="1"/>
  <c r="X111"/>
  <c r="X110"/>
  <c r="X109"/>
  <c r="T109" s="1"/>
  <c r="X108"/>
  <c r="N108" s="1"/>
  <c r="X107"/>
  <c r="X106"/>
  <c r="X105"/>
  <c r="T105" s="1"/>
  <c r="X104"/>
  <c r="N104" s="1"/>
  <c r="X103"/>
  <c r="X102"/>
  <c r="X101"/>
  <c r="T101" s="1"/>
  <c r="X99"/>
  <c r="X98"/>
  <c r="X97"/>
  <c r="T97" s="1"/>
  <c r="X96"/>
  <c r="N96" s="1"/>
  <c r="X95"/>
  <c r="X94"/>
  <c r="X93"/>
  <c r="T93" s="1"/>
  <c r="X92"/>
  <c r="N92" s="1"/>
  <c r="X91"/>
  <c r="X89"/>
  <c r="T89" s="1"/>
  <c r="X88"/>
  <c r="N88" s="1"/>
  <c r="X87"/>
  <c r="X86"/>
  <c r="X85"/>
  <c r="T85" s="1"/>
  <c r="X84"/>
  <c r="N84" s="1"/>
  <c r="X83"/>
  <c r="X82"/>
  <c r="X80"/>
  <c r="N80" s="1"/>
  <c r="X79"/>
  <c r="X78"/>
  <c r="X77"/>
  <c r="T77" s="1"/>
  <c r="X76"/>
  <c r="N76" s="1"/>
  <c r="X74"/>
  <c r="X73"/>
  <c r="T73" s="1"/>
  <c r="X72"/>
  <c r="N72" s="1"/>
  <c r="X71"/>
  <c r="X70"/>
  <c r="X69"/>
  <c r="T69" s="1"/>
  <c r="X68"/>
  <c r="N68" s="1"/>
  <c r="X67"/>
  <c r="X66"/>
  <c r="X65"/>
  <c r="T65" s="1"/>
  <c r="X64"/>
  <c r="N64" s="1"/>
  <c r="X63"/>
  <c r="X61"/>
  <c r="T61" s="1"/>
  <c r="X60"/>
  <c r="N60" s="1"/>
  <c r="X59"/>
  <c r="X58"/>
  <c r="X57"/>
  <c r="T57" s="1"/>
  <c r="X29"/>
  <c r="X30"/>
  <c r="Q30" s="1"/>
  <c r="X31"/>
  <c r="X32"/>
  <c r="X33"/>
  <c r="X34"/>
  <c r="Q34" s="1"/>
  <c r="X35"/>
  <c r="X36"/>
  <c r="X37"/>
  <c r="X38"/>
  <c r="Q38" s="1"/>
  <c r="X39"/>
  <c r="X40"/>
  <c r="X41"/>
  <c r="X42"/>
  <c r="Q42" s="1"/>
  <c r="X43"/>
  <c r="X44"/>
  <c r="X45"/>
  <c r="X46"/>
  <c r="Q46" s="1"/>
  <c r="X47"/>
  <c r="X48"/>
  <c r="X49"/>
  <c r="X50"/>
  <c r="Q50" s="1"/>
  <c r="X51"/>
  <c r="X52"/>
  <c r="X53"/>
  <c r="X54"/>
  <c r="Q54" s="1"/>
  <c r="X28"/>
  <c r="X26"/>
  <c r="N28"/>
  <c r="N26"/>
  <c r="X25"/>
  <c r="N25" s="1"/>
  <c r="X24"/>
  <c r="X23"/>
  <c r="X22"/>
  <c r="N22" s="1"/>
  <c r="X21"/>
  <c r="N21" s="1"/>
  <c r="X20"/>
  <c r="X19"/>
  <c r="X18"/>
  <c r="N18" s="1"/>
  <c r="X8"/>
  <c r="N8" s="1"/>
  <c r="X9"/>
  <c r="X10"/>
  <c r="X11"/>
  <c r="X12"/>
  <c r="N12" s="1"/>
  <c r="X13"/>
  <c r="X14"/>
  <c r="X15"/>
  <c r="X16"/>
  <c r="N16" s="1"/>
  <c r="X7"/>
  <c r="N7" s="1"/>
  <c r="T378"/>
  <c r="T375"/>
  <c r="T374"/>
  <c r="T371"/>
  <c r="T370"/>
  <c r="T367"/>
  <c r="T363"/>
  <c r="T362"/>
  <c r="T359"/>
  <c r="T358"/>
  <c r="T354"/>
  <c r="T351"/>
  <c r="T350"/>
  <c r="T347"/>
  <c r="T346"/>
  <c r="T342"/>
  <c r="T339"/>
  <c r="T338"/>
  <c r="T335"/>
  <c r="T334"/>
  <c r="T330"/>
  <c r="T327"/>
  <c r="T326"/>
  <c r="T323"/>
  <c r="T322"/>
  <c r="T319"/>
  <c r="T318"/>
  <c r="T314"/>
  <c r="T311"/>
  <c r="T310"/>
  <c r="T307"/>
  <c r="T306"/>
  <c r="T303"/>
  <c r="T302"/>
  <c r="T299"/>
  <c r="T298"/>
  <c r="T295"/>
  <c r="T294"/>
  <c r="T291"/>
  <c r="T287"/>
  <c r="T286"/>
  <c r="T283"/>
  <c r="T282"/>
  <c r="T279"/>
  <c r="T278"/>
  <c r="T275"/>
  <c r="T274"/>
  <c r="T271"/>
  <c r="T270"/>
  <c r="T267"/>
  <c r="T266"/>
  <c r="T263"/>
  <c r="T262"/>
  <c r="T259"/>
  <c r="T258"/>
  <c r="T255"/>
  <c r="T254"/>
  <c r="T251"/>
  <c r="T250"/>
  <c r="T247"/>
  <c r="T246"/>
  <c r="T243"/>
  <c r="T242"/>
  <c r="T238"/>
  <c r="T235"/>
  <c r="T234"/>
  <c r="T231"/>
  <c r="T230"/>
  <c r="T227"/>
  <c r="T226"/>
  <c r="T223"/>
  <c r="T222"/>
  <c r="T219"/>
  <c r="T218"/>
  <c r="T214"/>
  <c r="T211"/>
  <c r="T210"/>
  <c r="T207"/>
  <c r="T206"/>
  <c r="T203"/>
  <c r="T199"/>
  <c r="T198"/>
  <c r="T195"/>
  <c r="T194"/>
  <c r="T191"/>
  <c r="T190"/>
  <c r="T187"/>
  <c r="T186"/>
  <c r="T183"/>
  <c r="T182"/>
  <c r="T179"/>
  <c r="T178"/>
  <c r="T175"/>
  <c r="T174"/>
  <c r="T171"/>
  <c r="T170"/>
  <c r="T166"/>
  <c r="T163"/>
  <c r="T162"/>
  <c r="T159"/>
  <c r="T158"/>
  <c r="T155"/>
  <c r="T151"/>
  <c r="T150"/>
  <c r="T146"/>
  <c r="T143"/>
  <c r="T142"/>
  <c r="T139"/>
  <c r="T135"/>
  <c r="T134"/>
  <c r="T131"/>
  <c r="T127"/>
  <c r="T126"/>
  <c r="T123"/>
  <c r="T122"/>
  <c r="T119"/>
  <c r="T118"/>
  <c r="T115"/>
  <c r="T111"/>
  <c r="T110"/>
  <c r="T107"/>
  <c r="T106"/>
  <c r="T103"/>
  <c r="T102"/>
  <c r="T99"/>
  <c r="T98"/>
  <c r="T95"/>
  <c r="T94"/>
  <c r="T91"/>
  <c r="T87"/>
  <c r="T86"/>
  <c r="T83"/>
  <c r="T82"/>
  <c r="T79"/>
  <c r="T78"/>
  <c r="T74"/>
  <c r="T71"/>
  <c r="T70"/>
  <c r="T67"/>
  <c r="T66"/>
  <c r="T63"/>
  <c r="T59"/>
  <c r="T58"/>
  <c r="T53"/>
  <c r="T52"/>
  <c r="T51"/>
  <c r="T49"/>
  <c r="T48"/>
  <c r="T47"/>
  <c r="T45"/>
  <c r="T44"/>
  <c r="T43"/>
  <c r="T41"/>
  <c r="T40"/>
  <c r="T39"/>
  <c r="T37"/>
  <c r="T36"/>
  <c r="T35"/>
  <c r="T33"/>
  <c r="T32"/>
  <c r="T31"/>
  <c r="T29"/>
  <c r="T28"/>
  <c r="Q378"/>
  <c r="Q377"/>
  <c r="Q376"/>
  <c r="Q375"/>
  <c r="Q374"/>
  <c r="Q373"/>
  <c r="Q372"/>
  <c r="Q371"/>
  <c r="Q370"/>
  <c r="Q369"/>
  <c r="Q368"/>
  <c r="Q367"/>
  <c r="Q365"/>
  <c r="Q364"/>
  <c r="Q363"/>
  <c r="Q362"/>
  <c r="Q361"/>
  <c r="Q360"/>
  <c r="Q359"/>
  <c r="Q358"/>
  <c r="Q357"/>
  <c r="Q356"/>
  <c r="Q354"/>
  <c r="Q353"/>
  <c r="Q352"/>
  <c r="Q351"/>
  <c r="Q350"/>
  <c r="Q349"/>
  <c r="Q348"/>
  <c r="Q347"/>
  <c r="Q346"/>
  <c r="Q345"/>
  <c r="Q344"/>
  <c r="Q342"/>
  <c r="Q341"/>
  <c r="Q340"/>
  <c r="Q339"/>
  <c r="Q338"/>
  <c r="Q337"/>
  <c r="Q336"/>
  <c r="Q335"/>
  <c r="Q334"/>
  <c r="Q333"/>
  <c r="Q332"/>
  <c r="Q330"/>
  <c r="Q329"/>
  <c r="Q328"/>
  <c r="Q327"/>
  <c r="Q326"/>
  <c r="Q325"/>
  <c r="Q324"/>
  <c r="Q323"/>
  <c r="Q322"/>
  <c r="Q321"/>
  <c r="Q320"/>
  <c r="Q319"/>
  <c r="Q318"/>
  <c r="Q317"/>
  <c r="Q316"/>
  <c r="Q314"/>
  <c r="Q313"/>
  <c r="Q312"/>
  <c r="Q311"/>
  <c r="Q310"/>
  <c r="Q309"/>
  <c r="Q308"/>
  <c r="Q307"/>
  <c r="Q306"/>
  <c r="Q305"/>
  <c r="Q304"/>
  <c r="Q303"/>
  <c r="Q302"/>
  <c r="Q301"/>
  <c r="Q300"/>
  <c r="Q299"/>
  <c r="Q298"/>
  <c r="Q297"/>
  <c r="Q296"/>
  <c r="Q295"/>
  <c r="Q294"/>
  <c r="Q293"/>
  <c r="Q292"/>
  <c r="Q291"/>
  <c r="Q289"/>
  <c r="Q288"/>
  <c r="Q287"/>
  <c r="Q286"/>
  <c r="Q285"/>
  <c r="Q284"/>
  <c r="Q283"/>
  <c r="Q282"/>
  <c r="Q281"/>
  <c r="Q280"/>
  <c r="Q279"/>
  <c r="Q278"/>
  <c r="Q277"/>
  <c r="Q276"/>
  <c r="Q275"/>
  <c r="Q274"/>
  <c r="Q273"/>
  <c r="Q271"/>
  <c r="Q270"/>
  <c r="Q269"/>
  <c r="Q268"/>
  <c r="Q267"/>
  <c r="Q266"/>
  <c r="Q265"/>
  <c r="Q263"/>
  <c r="Q262"/>
  <c r="Q261"/>
  <c r="Q260"/>
  <c r="Q259"/>
  <c r="Q258"/>
  <c r="Q257"/>
  <c r="Q256"/>
  <c r="Q255"/>
  <c r="Q254"/>
  <c r="Q253"/>
  <c r="Q252"/>
  <c r="Q251"/>
  <c r="Q250"/>
  <c r="Q249"/>
  <c r="Q247"/>
  <c r="Q246"/>
  <c r="Q245"/>
  <c r="Q244"/>
  <c r="Q243"/>
  <c r="Q242"/>
  <c r="Q241"/>
  <c r="Q240"/>
  <c r="Q238"/>
  <c r="Q237"/>
  <c r="Q236"/>
  <c r="Q235"/>
  <c r="Q234"/>
  <c r="Q233"/>
  <c r="Q232"/>
  <c r="Q231"/>
  <c r="Q230"/>
  <c r="Q228"/>
  <c r="Q227"/>
  <c r="Q226"/>
  <c r="Q225"/>
  <c r="Q224"/>
  <c r="Q223"/>
  <c r="Q222"/>
  <c r="Q221"/>
  <c r="Q220"/>
  <c r="Q219"/>
  <c r="Q218"/>
  <c r="Q217"/>
  <c r="Q216"/>
  <c r="Q214"/>
  <c r="Q213"/>
  <c r="Q212"/>
  <c r="Q211"/>
  <c r="Q210"/>
  <c r="Q209"/>
  <c r="Q208"/>
  <c r="Q207"/>
  <c r="Q206"/>
  <c r="Q205"/>
  <c r="Q204"/>
  <c r="Q203"/>
  <c r="Q201"/>
  <c r="Q200"/>
  <c r="Q199"/>
  <c r="Q198"/>
  <c r="Q197"/>
  <c r="Q196"/>
  <c r="Q195"/>
  <c r="Q194"/>
  <c r="Q193"/>
  <c r="Q192"/>
  <c r="Q191"/>
  <c r="Q190"/>
  <c r="Q189"/>
  <c r="Q187"/>
  <c r="Q186"/>
  <c r="Q185"/>
  <c r="Q184"/>
  <c r="Q183"/>
  <c r="Q182"/>
  <c r="Q180"/>
  <c r="Q179"/>
  <c r="Q178"/>
  <c r="Q177"/>
  <c r="Q176"/>
  <c r="Q175"/>
  <c r="Q174"/>
  <c r="Q173"/>
  <c r="Q172"/>
  <c r="Q171"/>
  <c r="Q170"/>
  <c r="Q169"/>
  <c r="Q168"/>
  <c r="Q166"/>
  <c r="Q165"/>
  <c r="Q164"/>
  <c r="Q163"/>
  <c r="Q162"/>
  <c r="Q161"/>
  <c r="Q160"/>
  <c r="Q159"/>
  <c r="Q158"/>
  <c r="Q157"/>
  <c r="Q156"/>
  <c r="Q155"/>
  <c r="Q153"/>
  <c r="Q152"/>
  <c r="Q151"/>
  <c r="Q150"/>
  <c r="Q149"/>
  <c r="Q148"/>
  <c r="Q146"/>
  <c r="Q145"/>
  <c r="Q144"/>
  <c r="Q143"/>
  <c r="Q142"/>
  <c r="Q141"/>
  <c r="Q140"/>
  <c r="Q139"/>
  <c r="Q137"/>
  <c r="Q136"/>
  <c r="Q135"/>
  <c r="Q134"/>
  <c r="Q133"/>
  <c r="Q132"/>
  <c r="Q131"/>
  <c r="Q129"/>
  <c r="Q128"/>
  <c r="Q127"/>
  <c r="Q126"/>
  <c r="Q125"/>
  <c r="Q124"/>
  <c r="Q123"/>
  <c r="Q122"/>
  <c r="Q121"/>
  <c r="Q120"/>
  <c r="Q119"/>
  <c r="Q118"/>
  <c r="Q117"/>
  <c r="Q116"/>
  <c r="Q115"/>
  <c r="Q113"/>
  <c r="Q112"/>
  <c r="Q111"/>
  <c r="Q110"/>
  <c r="Q109"/>
  <c r="Q108"/>
  <c r="Q107"/>
  <c r="Q106"/>
  <c r="Q105"/>
  <c r="Q104"/>
  <c r="Q103"/>
  <c r="Q102"/>
  <c r="Q101"/>
  <c r="Q99"/>
  <c r="Q98"/>
  <c r="Q97"/>
  <c r="Q96"/>
  <c r="Q95"/>
  <c r="Q94"/>
  <c r="Q93"/>
  <c r="Q92"/>
  <c r="Q91"/>
  <c r="Q89"/>
  <c r="Q88"/>
  <c r="Q87"/>
  <c r="Q86"/>
  <c r="Q85"/>
  <c r="Q84"/>
  <c r="Q83"/>
  <c r="Q82"/>
  <c r="Q80"/>
  <c r="Q79"/>
  <c r="Q78"/>
  <c r="Q77"/>
  <c r="Q76"/>
  <c r="Q74"/>
  <c r="Q73"/>
  <c r="Q72"/>
  <c r="Q71"/>
  <c r="Q70"/>
  <c r="Q69"/>
  <c r="Q68"/>
  <c r="Q67"/>
  <c r="Q66"/>
  <c r="Q65"/>
  <c r="Q64"/>
  <c r="Q63"/>
  <c r="Q61"/>
  <c r="Q60"/>
  <c r="Q59"/>
  <c r="Q58"/>
  <c r="Q57"/>
  <c r="Q53"/>
  <c r="Q52"/>
  <c r="Q51"/>
  <c r="Q49"/>
  <c r="Q48"/>
  <c r="Q47"/>
  <c r="Q45"/>
  <c r="Q44"/>
  <c r="Q43"/>
  <c r="Q41"/>
  <c r="Q40"/>
  <c r="Q39"/>
  <c r="Q37"/>
  <c r="Q36"/>
  <c r="Q35"/>
  <c r="Q33"/>
  <c r="Q32"/>
  <c r="Q31"/>
  <c r="Q29"/>
  <c r="S378"/>
  <c r="R378"/>
  <c r="R377"/>
  <c r="S377" s="1"/>
  <c r="S376"/>
  <c r="R376"/>
  <c r="R375"/>
  <c r="S375" s="1"/>
  <c r="S374"/>
  <c r="R374"/>
  <c r="R373"/>
  <c r="S373" s="1"/>
  <c r="S372"/>
  <c r="R372"/>
  <c r="R371"/>
  <c r="S371" s="1"/>
  <c r="S370"/>
  <c r="R370"/>
  <c r="R369"/>
  <c r="S369" s="1"/>
  <c r="S368"/>
  <c r="R368"/>
  <c r="R367"/>
  <c r="S367" s="1"/>
  <c r="R365"/>
  <c r="S365" s="1"/>
  <c r="S364"/>
  <c r="R364"/>
  <c r="R363"/>
  <c r="S363" s="1"/>
  <c r="S362"/>
  <c r="R362"/>
  <c r="R361"/>
  <c r="S361" s="1"/>
  <c r="S360"/>
  <c r="R360"/>
  <c r="R359"/>
  <c r="S359" s="1"/>
  <c r="S358"/>
  <c r="R358"/>
  <c r="R357"/>
  <c r="S357" s="1"/>
  <c r="S356"/>
  <c r="R356"/>
  <c r="S354"/>
  <c r="R354"/>
  <c r="R353"/>
  <c r="S353" s="1"/>
  <c r="S352"/>
  <c r="R352"/>
  <c r="R351"/>
  <c r="S351" s="1"/>
  <c r="S350"/>
  <c r="R350"/>
  <c r="R349"/>
  <c r="S349" s="1"/>
  <c r="S348"/>
  <c r="R348"/>
  <c r="R347"/>
  <c r="S347" s="1"/>
  <c r="S346"/>
  <c r="R346"/>
  <c r="R345"/>
  <c r="S345" s="1"/>
  <c r="S344"/>
  <c r="R344"/>
  <c r="S342"/>
  <c r="R342"/>
  <c r="R341"/>
  <c r="S341" s="1"/>
  <c r="S340"/>
  <c r="R340"/>
  <c r="R339"/>
  <c r="S339" s="1"/>
  <c r="S338"/>
  <c r="R338"/>
  <c r="R337"/>
  <c r="S337" s="1"/>
  <c r="S336"/>
  <c r="R336"/>
  <c r="R335"/>
  <c r="S335" s="1"/>
  <c r="S334"/>
  <c r="R334"/>
  <c r="R333"/>
  <c r="S333" s="1"/>
  <c r="S332"/>
  <c r="R332"/>
  <c r="S330"/>
  <c r="R330"/>
  <c r="R329"/>
  <c r="S329" s="1"/>
  <c r="S328"/>
  <c r="R328"/>
  <c r="R327"/>
  <c r="S327" s="1"/>
  <c r="S326"/>
  <c r="R326"/>
  <c r="R325"/>
  <c r="S325" s="1"/>
  <c r="S324"/>
  <c r="R324"/>
  <c r="R323"/>
  <c r="S323" s="1"/>
  <c r="S322"/>
  <c r="R322"/>
  <c r="R321"/>
  <c r="S321" s="1"/>
  <c r="S320"/>
  <c r="R320"/>
  <c r="R319"/>
  <c r="S319" s="1"/>
  <c r="S318"/>
  <c r="R318"/>
  <c r="R317"/>
  <c r="S317" s="1"/>
  <c r="S316"/>
  <c r="R316"/>
  <c r="S314"/>
  <c r="R314"/>
  <c r="R313"/>
  <c r="S313" s="1"/>
  <c r="S312"/>
  <c r="R312"/>
  <c r="R311"/>
  <c r="S311" s="1"/>
  <c r="S310"/>
  <c r="R310"/>
  <c r="R309"/>
  <c r="S309" s="1"/>
  <c r="S308"/>
  <c r="R308"/>
  <c r="R307"/>
  <c r="S307" s="1"/>
  <c r="S306"/>
  <c r="R306"/>
  <c r="R305"/>
  <c r="S305" s="1"/>
  <c r="S304"/>
  <c r="R304"/>
  <c r="R303"/>
  <c r="S303" s="1"/>
  <c r="S302"/>
  <c r="R302"/>
  <c r="R301"/>
  <c r="S301" s="1"/>
  <c r="S300"/>
  <c r="R300"/>
  <c r="R299"/>
  <c r="S299" s="1"/>
  <c r="S298"/>
  <c r="R298"/>
  <c r="R297"/>
  <c r="S297" s="1"/>
  <c r="S296"/>
  <c r="R296"/>
  <c r="R295"/>
  <c r="S295" s="1"/>
  <c r="S294"/>
  <c r="R294"/>
  <c r="R293"/>
  <c r="S293" s="1"/>
  <c r="S292"/>
  <c r="R292"/>
  <c r="R291"/>
  <c r="S291" s="1"/>
  <c r="R289"/>
  <c r="S289" s="1"/>
  <c r="S288"/>
  <c r="R288"/>
  <c r="R287"/>
  <c r="S287" s="1"/>
  <c r="S286"/>
  <c r="R286"/>
  <c r="R285"/>
  <c r="S285" s="1"/>
  <c r="S284"/>
  <c r="R284"/>
  <c r="R283"/>
  <c r="S283" s="1"/>
  <c r="S282"/>
  <c r="R282"/>
  <c r="R281"/>
  <c r="S281" s="1"/>
  <c r="S280"/>
  <c r="R280"/>
  <c r="R279"/>
  <c r="S279" s="1"/>
  <c r="S278"/>
  <c r="R278"/>
  <c r="R277"/>
  <c r="S277" s="1"/>
  <c r="S276"/>
  <c r="R276"/>
  <c r="R275"/>
  <c r="S275" s="1"/>
  <c r="S274"/>
  <c r="R274"/>
  <c r="R273"/>
  <c r="S273" s="1"/>
  <c r="R271"/>
  <c r="S271" s="1"/>
  <c r="S270"/>
  <c r="R270"/>
  <c r="R269"/>
  <c r="S269" s="1"/>
  <c r="S268"/>
  <c r="R268"/>
  <c r="R267"/>
  <c r="S267" s="1"/>
  <c r="S266"/>
  <c r="R266"/>
  <c r="R265"/>
  <c r="S265" s="1"/>
  <c r="R263"/>
  <c r="S263" s="1"/>
  <c r="S262"/>
  <c r="R262"/>
  <c r="R261"/>
  <c r="S261" s="1"/>
  <c r="S260"/>
  <c r="R260"/>
  <c r="R259"/>
  <c r="S259" s="1"/>
  <c r="S258"/>
  <c r="R258"/>
  <c r="R257"/>
  <c r="S257" s="1"/>
  <c r="S256"/>
  <c r="R256"/>
  <c r="R255"/>
  <c r="S255" s="1"/>
  <c r="S254"/>
  <c r="R254"/>
  <c r="R253"/>
  <c r="S253" s="1"/>
  <c r="S252"/>
  <c r="R252"/>
  <c r="R251"/>
  <c r="S251" s="1"/>
  <c r="S250"/>
  <c r="R250"/>
  <c r="R249"/>
  <c r="S249" s="1"/>
  <c r="R247"/>
  <c r="S247" s="1"/>
  <c r="S246"/>
  <c r="R246"/>
  <c r="R245"/>
  <c r="S245" s="1"/>
  <c r="S244"/>
  <c r="R244"/>
  <c r="R243"/>
  <c r="S243" s="1"/>
  <c r="S242"/>
  <c r="R242"/>
  <c r="R241"/>
  <c r="S241" s="1"/>
  <c r="S240"/>
  <c r="R240"/>
  <c r="S238"/>
  <c r="R238"/>
  <c r="R237"/>
  <c r="S237" s="1"/>
  <c r="S236"/>
  <c r="R236"/>
  <c r="R235"/>
  <c r="S235" s="1"/>
  <c r="S234"/>
  <c r="R234"/>
  <c r="R233"/>
  <c r="S233" s="1"/>
  <c r="S232"/>
  <c r="R232"/>
  <c r="R231"/>
  <c r="S231" s="1"/>
  <c r="S230"/>
  <c r="R230"/>
  <c r="S228"/>
  <c r="R228"/>
  <c r="R227"/>
  <c r="S227" s="1"/>
  <c r="S226"/>
  <c r="R226"/>
  <c r="R225"/>
  <c r="S225" s="1"/>
  <c r="S224"/>
  <c r="R224"/>
  <c r="R223"/>
  <c r="S223" s="1"/>
  <c r="S222"/>
  <c r="R222"/>
  <c r="R221"/>
  <c r="S221" s="1"/>
  <c r="S220"/>
  <c r="R220"/>
  <c r="R219"/>
  <c r="S219" s="1"/>
  <c r="S218"/>
  <c r="R218"/>
  <c r="R217"/>
  <c r="S217" s="1"/>
  <c r="S216"/>
  <c r="R216"/>
  <c r="S214"/>
  <c r="R214"/>
  <c r="R213"/>
  <c r="S213" s="1"/>
  <c r="S212"/>
  <c r="R212"/>
  <c r="R211"/>
  <c r="S211" s="1"/>
  <c r="S210"/>
  <c r="R210"/>
  <c r="R209"/>
  <c r="S209" s="1"/>
  <c r="S208"/>
  <c r="R208"/>
  <c r="R207"/>
  <c r="S207" s="1"/>
  <c r="S206"/>
  <c r="R206"/>
  <c r="R205"/>
  <c r="S205" s="1"/>
  <c r="S204"/>
  <c r="R204"/>
  <c r="R203"/>
  <c r="S203" s="1"/>
  <c r="R201"/>
  <c r="S201" s="1"/>
  <c r="S200"/>
  <c r="R200"/>
  <c r="R199"/>
  <c r="S199" s="1"/>
  <c r="S198"/>
  <c r="R198"/>
  <c r="R197"/>
  <c r="S197" s="1"/>
  <c r="S196"/>
  <c r="R196"/>
  <c r="R195"/>
  <c r="S195" s="1"/>
  <c r="S194"/>
  <c r="R194"/>
  <c r="R193"/>
  <c r="S193" s="1"/>
  <c r="S192"/>
  <c r="R192"/>
  <c r="R191"/>
  <c r="S191" s="1"/>
  <c r="S190"/>
  <c r="R190"/>
  <c r="R189"/>
  <c r="S189" s="1"/>
  <c r="R187"/>
  <c r="S187" s="1"/>
  <c r="S186"/>
  <c r="R186"/>
  <c r="R185"/>
  <c r="S185" s="1"/>
  <c r="S184"/>
  <c r="R184"/>
  <c r="R183"/>
  <c r="S183" s="1"/>
  <c r="S182"/>
  <c r="R182"/>
  <c r="S180"/>
  <c r="R180"/>
  <c r="R179"/>
  <c r="S179" s="1"/>
  <c r="S178"/>
  <c r="R178"/>
  <c r="R177"/>
  <c r="S177" s="1"/>
  <c r="S176"/>
  <c r="R176"/>
  <c r="R175"/>
  <c r="S175" s="1"/>
  <c r="S174"/>
  <c r="R174"/>
  <c r="R173"/>
  <c r="S173" s="1"/>
  <c r="S172"/>
  <c r="R172"/>
  <c r="R171"/>
  <c r="S171" s="1"/>
  <c r="S170"/>
  <c r="R170"/>
  <c r="R169"/>
  <c r="S169" s="1"/>
  <c r="S168"/>
  <c r="R168"/>
  <c r="S166"/>
  <c r="R166"/>
  <c r="R165"/>
  <c r="S165" s="1"/>
  <c r="S164"/>
  <c r="R164"/>
  <c r="R163"/>
  <c r="S163" s="1"/>
  <c r="S162"/>
  <c r="R162"/>
  <c r="R161"/>
  <c r="S161" s="1"/>
  <c r="S160"/>
  <c r="R160"/>
  <c r="R159"/>
  <c r="S159" s="1"/>
  <c r="S158"/>
  <c r="R158"/>
  <c r="R157"/>
  <c r="S157" s="1"/>
  <c r="S156"/>
  <c r="R156"/>
  <c r="R155"/>
  <c r="S155" s="1"/>
  <c r="R153"/>
  <c r="S153" s="1"/>
  <c r="S152"/>
  <c r="R152"/>
  <c r="R151"/>
  <c r="S151" s="1"/>
  <c r="S150"/>
  <c r="R150"/>
  <c r="R149"/>
  <c r="S149" s="1"/>
  <c r="S148"/>
  <c r="R148"/>
  <c r="S146"/>
  <c r="R146"/>
  <c r="R145"/>
  <c r="S145" s="1"/>
  <c r="S144"/>
  <c r="R144"/>
  <c r="R143"/>
  <c r="S143" s="1"/>
  <c r="S142"/>
  <c r="R142"/>
  <c r="R141"/>
  <c r="S141" s="1"/>
  <c r="S140"/>
  <c r="R140"/>
  <c r="R139"/>
  <c r="S139" s="1"/>
  <c r="R137"/>
  <c r="S137" s="1"/>
  <c r="S136"/>
  <c r="R136"/>
  <c r="R135"/>
  <c r="S135" s="1"/>
  <c r="S134"/>
  <c r="R134"/>
  <c r="R133"/>
  <c r="S133" s="1"/>
  <c r="S132"/>
  <c r="R132"/>
  <c r="R131"/>
  <c r="S131" s="1"/>
  <c r="R129"/>
  <c r="S129" s="1"/>
  <c r="S128"/>
  <c r="R128"/>
  <c r="R127"/>
  <c r="S127" s="1"/>
  <c r="S126"/>
  <c r="R126"/>
  <c r="R125"/>
  <c r="S125" s="1"/>
  <c r="S124"/>
  <c r="R124"/>
  <c r="R123"/>
  <c r="S123" s="1"/>
  <c r="S122"/>
  <c r="R122"/>
  <c r="R121"/>
  <c r="S121" s="1"/>
  <c r="S120"/>
  <c r="R120"/>
  <c r="R119"/>
  <c r="S119" s="1"/>
  <c r="S118"/>
  <c r="R118"/>
  <c r="R117"/>
  <c r="S117" s="1"/>
  <c r="S116"/>
  <c r="R116"/>
  <c r="R115"/>
  <c r="S115" s="1"/>
  <c r="R113"/>
  <c r="S113" s="1"/>
  <c r="S112"/>
  <c r="R112"/>
  <c r="R111"/>
  <c r="S111" s="1"/>
  <c r="S110"/>
  <c r="R110"/>
  <c r="R109"/>
  <c r="S109" s="1"/>
  <c r="S108"/>
  <c r="R108"/>
  <c r="R107"/>
  <c r="S107" s="1"/>
  <c r="S106"/>
  <c r="R106"/>
  <c r="R105"/>
  <c r="S105" s="1"/>
  <c r="S104"/>
  <c r="R104"/>
  <c r="R103"/>
  <c r="S103" s="1"/>
  <c r="S102"/>
  <c r="R102"/>
  <c r="R101"/>
  <c r="S101" s="1"/>
  <c r="R99"/>
  <c r="S99" s="1"/>
  <c r="S98"/>
  <c r="R98"/>
  <c r="R97"/>
  <c r="S97" s="1"/>
  <c r="S96"/>
  <c r="R96"/>
  <c r="R95"/>
  <c r="S95" s="1"/>
  <c r="S94"/>
  <c r="R94"/>
  <c r="R93"/>
  <c r="S93" s="1"/>
  <c r="S92"/>
  <c r="R92"/>
  <c r="R91"/>
  <c r="S91" s="1"/>
  <c r="R89"/>
  <c r="S89" s="1"/>
  <c r="S88"/>
  <c r="R88"/>
  <c r="R87"/>
  <c r="S87" s="1"/>
  <c r="S86"/>
  <c r="R86"/>
  <c r="R85"/>
  <c r="S85" s="1"/>
  <c r="S84"/>
  <c r="R84"/>
  <c r="R83"/>
  <c r="S83" s="1"/>
  <c r="S82"/>
  <c r="R82"/>
  <c r="S80"/>
  <c r="R80"/>
  <c r="R79"/>
  <c r="S79" s="1"/>
  <c r="S78"/>
  <c r="R78"/>
  <c r="R77"/>
  <c r="S77" s="1"/>
  <c r="S76"/>
  <c r="R76"/>
  <c r="S74"/>
  <c r="R74"/>
  <c r="R73"/>
  <c r="S73" s="1"/>
  <c r="S72"/>
  <c r="R72"/>
  <c r="R71"/>
  <c r="S71" s="1"/>
  <c r="S70"/>
  <c r="R70"/>
  <c r="R69"/>
  <c r="S69" s="1"/>
  <c r="S68"/>
  <c r="R68"/>
  <c r="R67"/>
  <c r="S67" s="1"/>
  <c r="S66"/>
  <c r="R66"/>
  <c r="R65"/>
  <c r="S65" s="1"/>
  <c r="S64"/>
  <c r="R64"/>
  <c r="R63"/>
  <c r="S63" s="1"/>
  <c r="R61"/>
  <c r="S61" s="1"/>
  <c r="S60"/>
  <c r="R60"/>
  <c r="R59"/>
  <c r="S59" s="1"/>
  <c r="S58"/>
  <c r="R58"/>
  <c r="R57"/>
  <c r="S57" s="1"/>
  <c r="O58"/>
  <c r="P58"/>
  <c r="O59"/>
  <c r="P59" s="1"/>
  <c r="O60"/>
  <c r="P60"/>
  <c r="O61"/>
  <c r="P61" s="1"/>
  <c r="O63"/>
  <c r="P63" s="1"/>
  <c r="O64"/>
  <c r="P64"/>
  <c r="O65"/>
  <c r="P65" s="1"/>
  <c r="O66"/>
  <c r="P66"/>
  <c r="O67"/>
  <c r="P67" s="1"/>
  <c r="O68"/>
  <c r="P68"/>
  <c r="O69"/>
  <c r="P69" s="1"/>
  <c r="O70"/>
  <c r="P70"/>
  <c r="O71"/>
  <c r="P71" s="1"/>
  <c r="O72"/>
  <c r="P72"/>
  <c r="O73"/>
  <c r="P73" s="1"/>
  <c r="O74"/>
  <c r="P74"/>
  <c r="O76"/>
  <c r="P76"/>
  <c r="O77"/>
  <c r="P77" s="1"/>
  <c r="O78"/>
  <c r="P78"/>
  <c r="O79"/>
  <c r="P79" s="1"/>
  <c r="O80"/>
  <c r="P80"/>
  <c r="O82"/>
  <c r="P82"/>
  <c r="O83"/>
  <c r="P83" s="1"/>
  <c r="O84"/>
  <c r="P84"/>
  <c r="O85"/>
  <c r="P85" s="1"/>
  <c r="O86"/>
  <c r="P86"/>
  <c r="O87"/>
  <c r="P87" s="1"/>
  <c r="O88"/>
  <c r="P88"/>
  <c r="O89"/>
  <c r="P89" s="1"/>
  <c r="O91"/>
  <c r="P91" s="1"/>
  <c r="O92"/>
  <c r="P92"/>
  <c r="O93"/>
  <c r="P93" s="1"/>
  <c r="O94"/>
  <c r="P94"/>
  <c r="O95"/>
  <c r="P95" s="1"/>
  <c r="O96"/>
  <c r="P96"/>
  <c r="O97"/>
  <c r="P97" s="1"/>
  <c r="O98"/>
  <c r="P98"/>
  <c r="O99"/>
  <c r="P99" s="1"/>
  <c r="O101"/>
  <c r="P101" s="1"/>
  <c r="O102"/>
  <c r="P102"/>
  <c r="O103"/>
  <c r="P103" s="1"/>
  <c r="O104"/>
  <c r="P104"/>
  <c r="O105"/>
  <c r="P105" s="1"/>
  <c r="O106"/>
  <c r="P106"/>
  <c r="O107"/>
  <c r="P107" s="1"/>
  <c r="O108"/>
  <c r="P108"/>
  <c r="O109"/>
  <c r="P109" s="1"/>
  <c r="O110"/>
  <c r="P110"/>
  <c r="O111"/>
  <c r="P111" s="1"/>
  <c r="O112"/>
  <c r="P112"/>
  <c r="O113"/>
  <c r="P113" s="1"/>
  <c r="O115"/>
  <c r="P115" s="1"/>
  <c r="O116"/>
  <c r="P116"/>
  <c r="O117"/>
  <c r="P117" s="1"/>
  <c r="O118"/>
  <c r="P118"/>
  <c r="O119"/>
  <c r="P119" s="1"/>
  <c r="O120"/>
  <c r="P120"/>
  <c r="O121"/>
  <c r="P121" s="1"/>
  <c r="O122"/>
  <c r="P122"/>
  <c r="O123"/>
  <c r="P123" s="1"/>
  <c r="O124"/>
  <c r="P124"/>
  <c r="O125"/>
  <c r="P125" s="1"/>
  <c r="O126"/>
  <c r="P126"/>
  <c r="O127"/>
  <c r="P127" s="1"/>
  <c r="O128"/>
  <c r="P128"/>
  <c r="O129"/>
  <c r="P129" s="1"/>
  <c r="O131"/>
  <c r="P131" s="1"/>
  <c r="O132"/>
  <c r="P132"/>
  <c r="O133"/>
  <c r="P133" s="1"/>
  <c r="O134"/>
  <c r="P134"/>
  <c r="O135"/>
  <c r="P135" s="1"/>
  <c r="O136"/>
  <c r="P136"/>
  <c r="O137"/>
  <c r="P137" s="1"/>
  <c r="O139"/>
  <c r="P139" s="1"/>
  <c r="O140"/>
  <c r="P140"/>
  <c r="O141"/>
  <c r="P141" s="1"/>
  <c r="O142"/>
  <c r="P142"/>
  <c r="O143"/>
  <c r="P143" s="1"/>
  <c r="O144"/>
  <c r="P144"/>
  <c r="O145"/>
  <c r="P145" s="1"/>
  <c r="O146"/>
  <c r="P146"/>
  <c r="O148"/>
  <c r="P148"/>
  <c r="O149"/>
  <c r="P149" s="1"/>
  <c r="O150"/>
  <c r="P150"/>
  <c r="O151"/>
  <c r="P151" s="1"/>
  <c r="O152"/>
  <c r="P152"/>
  <c r="O153"/>
  <c r="P153" s="1"/>
  <c r="O155"/>
  <c r="P155" s="1"/>
  <c r="O156"/>
  <c r="P156"/>
  <c r="O157"/>
  <c r="P157" s="1"/>
  <c r="O158"/>
  <c r="P158"/>
  <c r="O159"/>
  <c r="P159" s="1"/>
  <c r="O160"/>
  <c r="P160"/>
  <c r="O161"/>
  <c r="P161" s="1"/>
  <c r="O162"/>
  <c r="P162"/>
  <c r="O163"/>
  <c r="P163" s="1"/>
  <c r="O164"/>
  <c r="P164"/>
  <c r="O165"/>
  <c r="P165" s="1"/>
  <c r="O166"/>
  <c r="P166"/>
  <c r="O168"/>
  <c r="P168"/>
  <c r="O169"/>
  <c r="P169" s="1"/>
  <c r="O170"/>
  <c r="P170"/>
  <c r="O171"/>
  <c r="P171" s="1"/>
  <c r="O172"/>
  <c r="P172"/>
  <c r="O173"/>
  <c r="P173" s="1"/>
  <c r="O174"/>
  <c r="P174"/>
  <c r="O175"/>
  <c r="P175" s="1"/>
  <c r="O176"/>
  <c r="P176"/>
  <c r="O177"/>
  <c r="P177" s="1"/>
  <c r="O178"/>
  <c r="P178"/>
  <c r="O179"/>
  <c r="P179" s="1"/>
  <c r="O180"/>
  <c r="P180"/>
  <c r="O182"/>
  <c r="P182"/>
  <c r="O183"/>
  <c r="P183" s="1"/>
  <c r="O184"/>
  <c r="P184"/>
  <c r="O185"/>
  <c r="P185" s="1"/>
  <c r="O186"/>
  <c r="P186"/>
  <c r="O187"/>
  <c r="P187" s="1"/>
  <c r="O189"/>
  <c r="P189" s="1"/>
  <c r="O190"/>
  <c r="P190"/>
  <c r="O191"/>
  <c r="P191" s="1"/>
  <c r="O192"/>
  <c r="P192"/>
  <c r="O193"/>
  <c r="P193" s="1"/>
  <c r="O194"/>
  <c r="P194"/>
  <c r="O195"/>
  <c r="P195" s="1"/>
  <c r="O196"/>
  <c r="P196"/>
  <c r="O197"/>
  <c r="P197" s="1"/>
  <c r="O198"/>
  <c r="P198"/>
  <c r="O199"/>
  <c r="P199" s="1"/>
  <c r="O200"/>
  <c r="P200"/>
  <c r="O201"/>
  <c r="P201" s="1"/>
  <c r="O203"/>
  <c r="P203" s="1"/>
  <c r="O204"/>
  <c r="P204"/>
  <c r="O205"/>
  <c r="P205" s="1"/>
  <c r="O206"/>
  <c r="P206"/>
  <c r="O207"/>
  <c r="P207" s="1"/>
  <c r="O208"/>
  <c r="P208"/>
  <c r="O209"/>
  <c r="P209" s="1"/>
  <c r="O210"/>
  <c r="P210"/>
  <c r="O211"/>
  <c r="P211" s="1"/>
  <c r="O212"/>
  <c r="P212"/>
  <c r="O213"/>
  <c r="P213" s="1"/>
  <c r="O214"/>
  <c r="P214"/>
  <c r="O216"/>
  <c r="P216"/>
  <c r="O217"/>
  <c r="P217" s="1"/>
  <c r="O218"/>
  <c r="P218"/>
  <c r="O219"/>
  <c r="P219" s="1"/>
  <c r="O220"/>
  <c r="P220"/>
  <c r="O221"/>
  <c r="P221" s="1"/>
  <c r="O222"/>
  <c r="P222"/>
  <c r="O223"/>
  <c r="P223" s="1"/>
  <c r="O224"/>
  <c r="P224"/>
  <c r="O225"/>
  <c r="P225" s="1"/>
  <c r="O226"/>
  <c r="P226"/>
  <c r="O227"/>
  <c r="P227" s="1"/>
  <c r="O228"/>
  <c r="P228"/>
  <c r="O230"/>
  <c r="P230"/>
  <c r="O231"/>
  <c r="P231" s="1"/>
  <c r="O232"/>
  <c r="P232"/>
  <c r="O233"/>
  <c r="P233" s="1"/>
  <c r="O234"/>
  <c r="P234"/>
  <c r="O235"/>
  <c r="P235" s="1"/>
  <c r="O236"/>
  <c r="P236"/>
  <c r="O237"/>
  <c r="P237" s="1"/>
  <c r="O238"/>
  <c r="P238"/>
  <c r="O240"/>
  <c r="P240"/>
  <c r="O241"/>
  <c r="P241" s="1"/>
  <c r="O242"/>
  <c r="P242"/>
  <c r="O243"/>
  <c r="P243" s="1"/>
  <c r="O244"/>
  <c r="P244"/>
  <c r="O245"/>
  <c r="P245" s="1"/>
  <c r="O246"/>
  <c r="P246"/>
  <c r="O247"/>
  <c r="P247" s="1"/>
  <c r="O249"/>
  <c r="P249" s="1"/>
  <c r="O250"/>
  <c r="P250"/>
  <c r="O251"/>
  <c r="P251" s="1"/>
  <c r="O252"/>
  <c r="P252"/>
  <c r="O253"/>
  <c r="P253" s="1"/>
  <c r="O254"/>
  <c r="P254"/>
  <c r="O255"/>
  <c r="P255" s="1"/>
  <c r="O256"/>
  <c r="P256"/>
  <c r="O257"/>
  <c r="P257" s="1"/>
  <c r="O258"/>
  <c r="P258"/>
  <c r="O259"/>
  <c r="P259" s="1"/>
  <c r="O260"/>
  <c r="P260"/>
  <c r="O261"/>
  <c r="P261" s="1"/>
  <c r="O262"/>
  <c r="P262"/>
  <c r="O263"/>
  <c r="P263" s="1"/>
  <c r="O265"/>
  <c r="P265" s="1"/>
  <c r="O266"/>
  <c r="P266"/>
  <c r="O267"/>
  <c r="P267" s="1"/>
  <c r="O268"/>
  <c r="P268"/>
  <c r="O269"/>
  <c r="P269" s="1"/>
  <c r="O270"/>
  <c r="P270"/>
  <c r="O271"/>
  <c r="P271" s="1"/>
  <c r="O273"/>
  <c r="P273" s="1"/>
  <c r="O274"/>
  <c r="P274"/>
  <c r="O275"/>
  <c r="P275" s="1"/>
  <c r="O276"/>
  <c r="P276"/>
  <c r="O277"/>
  <c r="P277" s="1"/>
  <c r="O278"/>
  <c r="P278"/>
  <c r="O279"/>
  <c r="P279" s="1"/>
  <c r="O280"/>
  <c r="P280"/>
  <c r="O281"/>
  <c r="P281" s="1"/>
  <c r="O282"/>
  <c r="P282"/>
  <c r="O283"/>
  <c r="P283" s="1"/>
  <c r="O284"/>
  <c r="P284"/>
  <c r="O285"/>
  <c r="P285" s="1"/>
  <c r="O286"/>
  <c r="P286"/>
  <c r="O287"/>
  <c r="P287" s="1"/>
  <c r="O288"/>
  <c r="P288"/>
  <c r="O289"/>
  <c r="P289" s="1"/>
  <c r="O291"/>
  <c r="P291" s="1"/>
  <c r="O292"/>
  <c r="P292"/>
  <c r="O293"/>
  <c r="P293" s="1"/>
  <c r="O294"/>
  <c r="P294"/>
  <c r="O295"/>
  <c r="P295" s="1"/>
  <c r="O296"/>
  <c r="P296"/>
  <c r="O297"/>
  <c r="P297" s="1"/>
  <c r="O298"/>
  <c r="P298"/>
  <c r="O299"/>
  <c r="P299" s="1"/>
  <c r="O300"/>
  <c r="P300"/>
  <c r="O301"/>
  <c r="P301" s="1"/>
  <c r="O302"/>
  <c r="P302"/>
  <c r="O303"/>
  <c r="P303" s="1"/>
  <c r="O304"/>
  <c r="P304"/>
  <c r="O305"/>
  <c r="P305" s="1"/>
  <c r="O306"/>
  <c r="P306"/>
  <c r="O307"/>
  <c r="P307" s="1"/>
  <c r="O308"/>
  <c r="P308"/>
  <c r="O309"/>
  <c r="P309" s="1"/>
  <c r="O310"/>
  <c r="P310"/>
  <c r="O311"/>
  <c r="P311" s="1"/>
  <c r="O312"/>
  <c r="P312"/>
  <c r="O313"/>
  <c r="P313" s="1"/>
  <c r="O314"/>
  <c r="P314"/>
  <c r="O316"/>
  <c r="P316"/>
  <c r="O317"/>
  <c r="P317" s="1"/>
  <c r="O318"/>
  <c r="P318"/>
  <c r="O319"/>
  <c r="P319" s="1"/>
  <c r="O320"/>
  <c r="P320"/>
  <c r="O321"/>
  <c r="P321" s="1"/>
  <c r="O322"/>
  <c r="P322"/>
  <c r="O323"/>
  <c r="P323" s="1"/>
  <c r="O324"/>
  <c r="P324"/>
  <c r="O325"/>
  <c r="P325" s="1"/>
  <c r="O326"/>
  <c r="P326"/>
  <c r="O327"/>
  <c r="P327" s="1"/>
  <c r="O328"/>
  <c r="P328"/>
  <c r="O329"/>
  <c r="P329" s="1"/>
  <c r="O330"/>
  <c r="P330"/>
  <c r="O332"/>
  <c r="P332"/>
  <c r="O333"/>
  <c r="P333" s="1"/>
  <c r="O334"/>
  <c r="P334"/>
  <c r="O335"/>
  <c r="P335" s="1"/>
  <c r="O336"/>
  <c r="P336"/>
  <c r="O337"/>
  <c r="P337" s="1"/>
  <c r="O338"/>
  <c r="P338"/>
  <c r="O339"/>
  <c r="P339" s="1"/>
  <c r="O340"/>
  <c r="P340"/>
  <c r="O341"/>
  <c r="P341" s="1"/>
  <c r="O342"/>
  <c r="P342"/>
  <c r="O344"/>
  <c r="P344"/>
  <c r="O345"/>
  <c r="P345" s="1"/>
  <c r="O346"/>
  <c r="P346"/>
  <c r="O347"/>
  <c r="P347" s="1"/>
  <c r="O348"/>
  <c r="P348"/>
  <c r="O349"/>
  <c r="P349" s="1"/>
  <c r="O350"/>
  <c r="P350"/>
  <c r="O351"/>
  <c r="P351" s="1"/>
  <c r="O352"/>
  <c r="P352"/>
  <c r="O353"/>
  <c r="P353" s="1"/>
  <c r="O354"/>
  <c r="P354"/>
  <c r="O356"/>
  <c r="P356"/>
  <c r="O357"/>
  <c r="P357" s="1"/>
  <c r="O358"/>
  <c r="P358"/>
  <c r="O359"/>
  <c r="P359" s="1"/>
  <c r="O360"/>
  <c r="P360"/>
  <c r="O361"/>
  <c r="P361" s="1"/>
  <c r="O362"/>
  <c r="P362"/>
  <c r="O363"/>
  <c r="P363" s="1"/>
  <c r="O364"/>
  <c r="P364"/>
  <c r="O365"/>
  <c r="P365" s="1"/>
  <c r="O367"/>
  <c r="P367" s="1"/>
  <c r="O368"/>
  <c r="P368"/>
  <c r="O369"/>
  <c r="P369" s="1"/>
  <c r="O370"/>
  <c r="P370"/>
  <c r="O371"/>
  <c r="P371" s="1"/>
  <c r="O372"/>
  <c r="P372"/>
  <c r="O373"/>
  <c r="P373" s="1"/>
  <c r="O374"/>
  <c r="P374"/>
  <c r="O375"/>
  <c r="P375" s="1"/>
  <c r="O376"/>
  <c r="P376"/>
  <c r="O377"/>
  <c r="P377" s="1"/>
  <c r="O378"/>
  <c r="P378"/>
  <c r="P57"/>
  <c r="O57"/>
  <c r="R29"/>
  <c r="S29"/>
  <c r="R30"/>
  <c r="S30" s="1"/>
  <c r="R31"/>
  <c r="S31"/>
  <c r="R32"/>
  <c r="S32" s="1"/>
  <c r="R33"/>
  <c r="S33"/>
  <c r="R34"/>
  <c r="S34" s="1"/>
  <c r="R35"/>
  <c r="S35"/>
  <c r="R36"/>
  <c r="S36" s="1"/>
  <c r="R37"/>
  <c r="S37"/>
  <c r="R38"/>
  <c r="S38" s="1"/>
  <c r="R39"/>
  <c r="S39"/>
  <c r="R40"/>
  <c r="S40" s="1"/>
  <c r="R41"/>
  <c r="S41"/>
  <c r="R42"/>
  <c r="S42" s="1"/>
  <c r="R43"/>
  <c r="S43"/>
  <c r="R44"/>
  <c r="S44" s="1"/>
  <c r="R45"/>
  <c r="S45"/>
  <c r="R46"/>
  <c r="S46" s="1"/>
  <c r="R47"/>
  <c r="S47"/>
  <c r="R48"/>
  <c r="S48" s="1"/>
  <c r="R49"/>
  <c r="S49"/>
  <c r="R50"/>
  <c r="S50" s="1"/>
  <c r="R51"/>
  <c r="S51"/>
  <c r="R52"/>
  <c r="S52" s="1"/>
  <c r="R53"/>
  <c r="S53"/>
  <c r="R54"/>
  <c r="S54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S28"/>
  <c r="R28"/>
  <c r="P28"/>
  <c r="O28"/>
  <c r="N378"/>
  <c r="N375"/>
  <c r="N374"/>
  <c r="N371"/>
  <c r="N370"/>
  <c r="N367"/>
  <c r="N363"/>
  <c r="N362"/>
  <c r="N359"/>
  <c r="N358"/>
  <c r="N354"/>
  <c r="N351"/>
  <c r="N350"/>
  <c r="N347"/>
  <c r="N346"/>
  <c r="N342"/>
  <c r="N339"/>
  <c r="N338"/>
  <c r="N335"/>
  <c r="N334"/>
  <c r="N330"/>
  <c r="N327"/>
  <c r="N326"/>
  <c r="N323"/>
  <c r="N322"/>
  <c r="N319"/>
  <c r="N318"/>
  <c r="N314"/>
  <c r="N311"/>
  <c r="N310"/>
  <c r="N307"/>
  <c r="N306"/>
  <c r="N303"/>
  <c r="N302"/>
  <c r="N299"/>
  <c r="N298"/>
  <c r="N295"/>
  <c r="N294"/>
  <c r="N291"/>
  <c r="N287"/>
  <c r="N286"/>
  <c r="N283"/>
  <c r="N282"/>
  <c r="N279"/>
  <c r="N278"/>
  <c r="N275"/>
  <c r="N274"/>
  <c r="N271"/>
  <c r="N270"/>
  <c r="N267"/>
  <c r="N266"/>
  <c r="N263"/>
  <c r="N262"/>
  <c r="N259"/>
  <c r="N258"/>
  <c r="N255"/>
  <c r="N254"/>
  <c r="N251"/>
  <c r="N250"/>
  <c r="N247"/>
  <c r="N246"/>
  <c r="N243"/>
  <c r="N242"/>
  <c r="N238"/>
  <c r="N235"/>
  <c r="N234"/>
  <c r="N231"/>
  <c r="N230"/>
  <c r="N227"/>
  <c r="N226"/>
  <c r="N223"/>
  <c r="N222"/>
  <c r="N219"/>
  <c r="N218"/>
  <c r="N214"/>
  <c r="N211"/>
  <c r="N210"/>
  <c r="N207"/>
  <c r="N206"/>
  <c r="N203"/>
  <c r="N199"/>
  <c r="N198"/>
  <c r="N195"/>
  <c r="N194"/>
  <c r="N191"/>
  <c r="N190"/>
  <c r="N187"/>
  <c r="N186"/>
  <c r="N183"/>
  <c r="N182"/>
  <c r="N179"/>
  <c r="N178"/>
  <c r="N175"/>
  <c r="N174"/>
  <c r="N171"/>
  <c r="N170"/>
  <c r="N166"/>
  <c r="N163"/>
  <c r="N162"/>
  <c r="N159"/>
  <c r="N158"/>
  <c r="N155"/>
  <c r="N151"/>
  <c r="N150"/>
  <c r="N146"/>
  <c r="N143"/>
  <c r="N142"/>
  <c r="N139"/>
  <c r="N135"/>
  <c r="N134"/>
  <c r="N131"/>
  <c r="N127"/>
  <c r="N126"/>
  <c r="N123"/>
  <c r="N122"/>
  <c r="N119"/>
  <c r="N118"/>
  <c r="N115"/>
  <c r="N111"/>
  <c r="N110"/>
  <c r="N107"/>
  <c r="N106"/>
  <c r="N103"/>
  <c r="N102"/>
  <c r="N99"/>
  <c r="N98"/>
  <c r="N95"/>
  <c r="N94"/>
  <c r="N91"/>
  <c r="N87"/>
  <c r="N86"/>
  <c r="N83"/>
  <c r="N82"/>
  <c r="N79"/>
  <c r="N78"/>
  <c r="N74"/>
  <c r="N71"/>
  <c r="N70"/>
  <c r="N67"/>
  <c r="N66"/>
  <c r="N63"/>
  <c r="N59"/>
  <c r="N58"/>
  <c r="N53"/>
  <c r="N52"/>
  <c r="N51"/>
  <c r="N49"/>
  <c r="N48"/>
  <c r="N47"/>
  <c r="N45"/>
  <c r="N44"/>
  <c r="N43"/>
  <c r="N41"/>
  <c r="N40"/>
  <c r="N39"/>
  <c r="N37"/>
  <c r="N36"/>
  <c r="N35"/>
  <c r="N33"/>
  <c r="N32"/>
  <c r="N31"/>
  <c r="N29"/>
  <c r="N24"/>
  <c r="N23"/>
  <c r="N20"/>
  <c r="N19"/>
  <c r="N15"/>
  <c r="N14"/>
  <c r="N13"/>
  <c r="N11"/>
  <c r="N10"/>
  <c r="N9"/>
  <c r="M378"/>
  <c r="L378"/>
  <c r="L377"/>
  <c r="M377" s="1"/>
  <c r="M376"/>
  <c r="L376"/>
  <c r="L375"/>
  <c r="M375" s="1"/>
  <c r="M374"/>
  <c r="L374"/>
  <c r="L373"/>
  <c r="M373" s="1"/>
  <c r="M372"/>
  <c r="L372"/>
  <c r="L371"/>
  <c r="M371" s="1"/>
  <c r="M370"/>
  <c r="L370"/>
  <c r="L369"/>
  <c r="M369" s="1"/>
  <c r="M368"/>
  <c r="L368"/>
  <c r="L367"/>
  <c r="M367" s="1"/>
  <c r="L365"/>
  <c r="M365" s="1"/>
  <c r="M364"/>
  <c r="L364"/>
  <c r="L363"/>
  <c r="M363" s="1"/>
  <c r="M362"/>
  <c r="L362"/>
  <c r="L361"/>
  <c r="M361" s="1"/>
  <c r="M360"/>
  <c r="L360"/>
  <c r="L359"/>
  <c r="M359" s="1"/>
  <c r="M358"/>
  <c r="L358"/>
  <c r="L357"/>
  <c r="M357" s="1"/>
  <c r="M356"/>
  <c r="L356"/>
  <c r="M354"/>
  <c r="L354"/>
  <c r="L353"/>
  <c r="M353" s="1"/>
  <c r="M352"/>
  <c r="L352"/>
  <c r="L351"/>
  <c r="M351" s="1"/>
  <c r="M350"/>
  <c r="L350"/>
  <c r="L349"/>
  <c r="M349" s="1"/>
  <c r="M348"/>
  <c r="L348"/>
  <c r="L347"/>
  <c r="M347" s="1"/>
  <c r="M346"/>
  <c r="L346"/>
  <c r="L345"/>
  <c r="M345" s="1"/>
  <c r="M344"/>
  <c r="L344"/>
  <c r="M342"/>
  <c r="L342"/>
  <c r="L341"/>
  <c r="M341" s="1"/>
  <c r="M340"/>
  <c r="L340"/>
  <c r="L339"/>
  <c r="M339" s="1"/>
  <c r="M338"/>
  <c r="L338"/>
  <c r="L337"/>
  <c r="M337" s="1"/>
  <c r="M336"/>
  <c r="L336"/>
  <c r="L335"/>
  <c r="M335" s="1"/>
  <c r="M334"/>
  <c r="L334"/>
  <c r="L333"/>
  <c r="M333" s="1"/>
  <c r="M332"/>
  <c r="L332"/>
  <c r="M330"/>
  <c r="L330"/>
  <c r="L329"/>
  <c r="M329" s="1"/>
  <c r="M328"/>
  <c r="L328"/>
  <c r="L327"/>
  <c r="M327" s="1"/>
  <c r="M326"/>
  <c r="L326"/>
  <c r="L325"/>
  <c r="M325" s="1"/>
  <c r="M324"/>
  <c r="L324"/>
  <c r="L323"/>
  <c r="M323" s="1"/>
  <c r="M322"/>
  <c r="L322"/>
  <c r="L321"/>
  <c r="M321" s="1"/>
  <c r="M320"/>
  <c r="L320"/>
  <c r="L319"/>
  <c r="M319" s="1"/>
  <c r="M318"/>
  <c r="L318"/>
  <c r="L317"/>
  <c r="M317" s="1"/>
  <c r="M316"/>
  <c r="L316"/>
  <c r="M314"/>
  <c r="L314"/>
  <c r="L313"/>
  <c r="M313" s="1"/>
  <c r="M312"/>
  <c r="L312"/>
  <c r="L311"/>
  <c r="M311" s="1"/>
  <c r="M310"/>
  <c r="L310"/>
  <c r="L309"/>
  <c r="M309" s="1"/>
  <c r="M308"/>
  <c r="L308"/>
  <c r="L307"/>
  <c r="M307" s="1"/>
  <c r="M306"/>
  <c r="L306"/>
  <c r="L305"/>
  <c r="M305" s="1"/>
  <c r="M304"/>
  <c r="L304"/>
  <c r="L303"/>
  <c r="M303" s="1"/>
  <c r="M302"/>
  <c r="L302"/>
  <c r="L301"/>
  <c r="M301" s="1"/>
  <c r="M300"/>
  <c r="L300"/>
  <c r="L299"/>
  <c r="M299" s="1"/>
  <c r="M298"/>
  <c r="L298"/>
  <c r="L297"/>
  <c r="M297" s="1"/>
  <c r="M296"/>
  <c r="L296"/>
  <c r="L295"/>
  <c r="M295" s="1"/>
  <c r="M294"/>
  <c r="L294"/>
  <c r="L293"/>
  <c r="M293" s="1"/>
  <c r="M292"/>
  <c r="L292"/>
  <c r="L291"/>
  <c r="M291" s="1"/>
  <c r="L289"/>
  <c r="M289" s="1"/>
  <c r="M288"/>
  <c r="L288"/>
  <c r="L287"/>
  <c r="M287" s="1"/>
  <c r="M286"/>
  <c r="L286"/>
  <c r="L285"/>
  <c r="M285" s="1"/>
  <c r="M284"/>
  <c r="L284"/>
  <c r="L283"/>
  <c r="M283" s="1"/>
  <c r="M282"/>
  <c r="L282"/>
  <c r="L281"/>
  <c r="M281" s="1"/>
  <c r="M280"/>
  <c r="L280"/>
  <c r="L279"/>
  <c r="M279" s="1"/>
  <c r="M278"/>
  <c r="L278"/>
  <c r="L277"/>
  <c r="M277" s="1"/>
  <c r="M276"/>
  <c r="L276"/>
  <c r="L275"/>
  <c r="M275" s="1"/>
  <c r="M274"/>
  <c r="L274"/>
  <c r="L273"/>
  <c r="M273" s="1"/>
  <c r="L271"/>
  <c r="M271" s="1"/>
  <c r="M270"/>
  <c r="L270"/>
  <c r="L269"/>
  <c r="M269" s="1"/>
  <c r="M268"/>
  <c r="L268"/>
  <c r="L267"/>
  <c r="M267" s="1"/>
  <c r="M266"/>
  <c r="L266"/>
  <c r="L265"/>
  <c r="M265" s="1"/>
  <c r="L263"/>
  <c r="M263" s="1"/>
  <c r="M262"/>
  <c r="L262"/>
  <c r="L261"/>
  <c r="M261" s="1"/>
  <c r="M260"/>
  <c r="L260"/>
  <c r="L259"/>
  <c r="M259" s="1"/>
  <c r="M258"/>
  <c r="L258"/>
  <c r="L257"/>
  <c r="M257" s="1"/>
  <c r="M256"/>
  <c r="L256"/>
  <c r="L255"/>
  <c r="M255" s="1"/>
  <c r="M254"/>
  <c r="L254"/>
  <c r="L253"/>
  <c r="M253" s="1"/>
  <c r="M252"/>
  <c r="L252"/>
  <c r="L251"/>
  <c r="M251" s="1"/>
  <c r="M250"/>
  <c r="L250"/>
  <c r="L249"/>
  <c r="M249" s="1"/>
  <c r="L247"/>
  <c r="M247" s="1"/>
  <c r="M246"/>
  <c r="L246"/>
  <c r="L245"/>
  <c r="M245" s="1"/>
  <c r="M244"/>
  <c r="L244"/>
  <c r="L243"/>
  <c r="M243" s="1"/>
  <c r="M242"/>
  <c r="L242"/>
  <c r="L241"/>
  <c r="M241" s="1"/>
  <c r="M240"/>
  <c r="L240"/>
  <c r="M238"/>
  <c r="L238"/>
  <c r="L237"/>
  <c r="M237" s="1"/>
  <c r="M236"/>
  <c r="L236"/>
  <c r="L235"/>
  <c r="M235" s="1"/>
  <c r="M234"/>
  <c r="L234"/>
  <c r="L233"/>
  <c r="M233" s="1"/>
  <c r="M232"/>
  <c r="L232"/>
  <c r="L231"/>
  <c r="M231" s="1"/>
  <c r="M230"/>
  <c r="L230"/>
  <c r="M228"/>
  <c r="L228"/>
  <c r="L227"/>
  <c r="M227" s="1"/>
  <c r="M226"/>
  <c r="L226"/>
  <c r="L225"/>
  <c r="M225" s="1"/>
  <c r="M224"/>
  <c r="L224"/>
  <c r="L223"/>
  <c r="M223" s="1"/>
  <c r="M222"/>
  <c r="L222"/>
  <c r="L221"/>
  <c r="M221" s="1"/>
  <c r="M220"/>
  <c r="L220"/>
  <c r="L219"/>
  <c r="M219" s="1"/>
  <c r="M218"/>
  <c r="L218"/>
  <c r="L217"/>
  <c r="M217" s="1"/>
  <c r="M216"/>
  <c r="L216"/>
  <c r="M214"/>
  <c r="L214"/>
  <c r="L213"/>
  <c r="M213" s="1"/>
  <c r="M212"/>
  <c r="L212"/>
  <c r="L211"/>
  <c r="M211" s="1"/>
  <c r="M210"/>
  <c r="L210"/>
  <c r="L209"/>
  <c r="M209" s="1"/>
  <c r="M208"/>
  <c r="L208"/>
  <c r="L207"/>
  <c r="M207" s="1"/>
  <c r="M206"/>
  <c r="L206"/>
  <c r="L205"/>
  <c r="M205" s="1"/>
  <c r="M204"/>
  <c r="L204"/>
  <c r="L203"/>
  <c r="M203" s="1"/>
  <c r="L201"/>
  <c r="M201" s="1"/>
  <c r="M200"/>
  <c r="L200"/>
  <c r="L199"/>
  <c r="M199" s="1"/>
  <c r="M198"/>
  <c r="L198"/>
  <c r="L197"/>
  <c r="M197" s="1"/>
  <c r="M196"/>
  <c r="L196"/>
  <c r="L195"/>
  <c r="M195" s="1"/>
  <c r="M194"/>
  <c r="L194"/>
  <c r="L193"/>
  <c r="M193" s="1"/>
  <c r="M192"/>
  <c r="L192"/>
  <c r="L191"/>
  <c r="M191" s="1"/>
  <c r="M190"/>
  <c r="L190"/>
  <c r="L189"/>
  <c r="M189" s="1"/>
  <c r="L187"/>
  <c r="M187" s="1"/>
  <c r="M186"/>
  <c r="L186"/>
  <c r="L185"/>
  <c r="M185" s="1"/>
  <c r="M184"/>
  <c r="L184"/>
  <c r="L183"/>
  <c r="M183" s="1"/>
  <c r="M182"/>
  <c r="L182"/>
  <c r="M180"/>
  <c r="L180"/>
  <c r="L179"/>
  <c r="M179" s="1"/>
  <c r="M178"/>
  <c r="L178"/>
  <c r="L177"/>
  <c r="M177" s="1"/>
  <c r="M176"/>
  <c r="L176"/>
  <c r="L175"/>
  <c r="M175" s="1"/>
  <c r="M174"/>
  <c r="L174"/>
  <c r="L173"/>
  <c r="M173" s="1"/>
  <c r="M172"/>
  <c r="L172"/>
  <c r="L171"/>
  <c r="M171" s="1"/>
  <c r="M170"/>
  <c r="L170"/>
  <c r="L169"/>
  <c r="M169" s="1"/>
  <c r="M168"/>
  <c r="L168"/>
  <c r="M166"/>
  <c r="L166"/>
  <c r="L165"/>
  <c r="M165" s="1"/>
  <c r="M164"/>
  <c r="L164"/>
  <c r="L163"/>
  <c r="M163" s="1"/>
  <c r="M162"/>
  <c r="L162"/>
  <c r="L161"/>
  <c r="M161" s="1"/>
  <c r="M160"/>
  <c r="L160"/>
  <c r="L159"/>
  <c r="M159" s="1"/>
  <c r="M158"/>
  <c r="L158"/>
  <c r="L157"/>
  <c r="M157" s="1"/>
  <c r="M156"/>
  <c r="L156"/>
  <c r="L155"/>
  <c r="M155" s="1"/>
  <c r="L153"/>
  <c r="M153" s="1"/>
  <c r="M152"/>
  <c r="L152"/>
  <c r="L151"/>
  <c r="M151" s="1"/>
  <c r="M150"/>
  <c r="L150"/>
  <c r="L149"/>
  <c r="M149" s="1"/>
  <c r="M148"/>
  <c r="L148"/>
  <c r="M146"/>
  <c r="L146"/>
  <c r="L145"/>
  <c r="M145" s="1"/>
  <c r="M144"/>
  <c r="L144"/>
  <c r="L143"/>
  <c r="M143" s="1"/>
  <c r="M142"/>
  <c r="L142"/>
  <c r="L141"/>
  <c r="M141" s="1"/>
  <c r="M140"/>
  <c r="L140"/>
  <c r="L139"/>
  <c r="M139" s="1"/>
  <c r="L137"/>
  <c r="M137" s="1"/>
  <c r="M136"/>
  <c r="L136"/>
  <c r="L135"/>
  <c r="M135" s="1"/>
  <c r="M134"/>
  <c r="L134"/>
  <c r="L133"/>
  <c r="M133" s="1"/>
  <c r="M132"/>
  <c r="L132"/>
  <c r="L131"/>
  <c r="M131" s="1"/>
  <c r="L129"/>
  <c r="M129" s="1"/>
  <c r="M128"/>
  <c r="L128"/>
  <c r="L127"/>
  <c r="M127" s="1"/>
  <c r="M126"/>
  <c r="L126"/>
  <c r="L125"/>
  <c r="M125" s="1"/>
  <c r="M124"/>
  <c r="L124"/>
  <c r="L123"/>
  <c r="M123" s="1"/>
  <c r="M122"/>
  <c r="L122"/>
  <c r="L121"/>
  <c r="M121" s="1"/>
  <c r="M120"/>
  <c r="L120"/>
  <c r="L119"/>
  <c r="M119" s="1"/>
  <c r="M118"/>
  <c r="L118"/>
  <c r="L117"/>
  <c r="M117" s="1"/>
  <c r="M116"/>
  <c r="L116"/>
  <c r="L115"/>
  <c r="M115" s="1"/>
  <c r="L113"/>
  <c r="M113" s="1"/>
  <c r="M112"/>
  <c r="L112"/>
  <c r="L111"/>
  <c r="M111" s="1"/>
  <c r="M110"/>
  <c r="L110"/>
  <c r="L109"/>
  <c r="M109" s="1"/>
  <c r="M108"/>
  <c r="L108"/>
  <c r="L107"/>
  <c r="M107" s="1"/>
  <c r="M106"/>
  <c r="L106"/>
  <c r="L105"/>
  <c r="M105" s="1"/>
  <c r="M104"/>
  <c r="L104"/>
  <c r="L103"/>
  <c r="M103" s="1"/>
  <c r="M102"/>
  <c r="L102"/>
  <c r="L101"/>
  <c r="M101" s="1"/>
  <c r="L99"/>
  <c r="M99" s="1"/>
  <c r="M98"/>
  <c r="L98"/>
  <c r="L97"/>
  <c r="M97" s="1"/>
  <c r="M96"/>
  <c r="L96"/>
  <c r="L95"/>
  <c r="M95" s="1"/>
  <c r="M94"/>
  <c r="L94"/>
  <c r="L93"/>
  <c r="M93" s="1"/>
  <c r="M92"/>
  <c r="L92"/>
  <c r="L91"/>
  <c r="M91" s="1"/>
  <c r="L89"/>
  <c r="M89" s="1"/>
  <c r="M88"/>
  <c r="L88"/>
  <c r="L87"/>
  <c r="M87" s="1"/>
  <c r="M86"/>
  <c r="L86"/>
  <c r="L85"/>
  <c r="M85" s="1"/>
  <c r="M84"/>
  <c r="L84"/>
  <c r="L83"/>
  <c r="M83" s="1"/>
  <c r="M82"/>
  <c r="L82"/>
  <c r="M80"/>
  <c r="L80"/>
  <c r="L79"/>
  <c r="M79" s="1"/>
  <c r="M78"/>
  <c r="L78"/>
  <c r="L77"/>
  <c r="M77" s="1"/>
  <c r="M76"/>
  <c r="L76"/>
  <c r="M74"/>
  <c r="L74"/>
  <c r="L73"/>
  <c r="M73" s="1"/>
  <c r="M72"/>
  <c r="L72"/>
  <c r="L71"/>
  <c r="M71" s="1"/>
  <c r="M70"/>
  <c r="L70"/>
  <c r="L69"/>
  <c r="M69" s="1"/>
  <c r="M68"/>
  <c r="L68"/>
  <c r="L67"/>
  <c r="M67" s="1"/>
  <c r="M66"/>
  <c r="L66"/>
  <c r="L65"/>
  <c r="M65" s="1"/>
  <c r="M64"/>
  <c r="L64"/>
  <c r="L63"/>
  <c r="M63" s="1"/>
  <c r="L61"/>
  <c r="M61" s="1"/>
  <c r="M60"/>
  <c r="L60"/>
  <c r="L59"/>
  <c r="M59" s="1"/>
  <c r="M58"/>
  <c r="L58"/>
  <c r="L57"/>
  <c r="M57" s="1"/>
  <c r="M54"/>
  <c r="L54"/>
  <c r="L53"/>
  <c r="M53" s="1"/>
  <c r="M52"/>
  <c r="L52"/>
  <c r="L51"/>
  <c r="M51" s="1"/>
  <c r="M50"/>
  <c r="L50"/>
  <c r="L49"/>
  <c r="M49" s="1"/>
  <c r="M48"/>
  <c r="L48"/>
  <c r="L47"/>
  <c r="M47" s="1"/>
  <c r="M46"/>
  <c r="L46"/>
  <c r="L45"/>
  <c r="M45" s="1"/>
  <c r="M44"/>
  <c r="L44"/>
  <c r="L43"/>
  <c r="M43" s="1"/>
  <c r="M42"/>
  <c r="L42"/>
  <c r="L41"/>
  <c r="M41" s="1"/>
  <c r="M40"/>
  <c r="L40"/>
  <c r="L39"/>
  <c r="M39" s="1"/>
  <c r="M38"/>
  <c r="L38"/>
  <c r="L37"/>
  <c r="M37" s="1"/>
  <c r="M36"/>
  <c r="L36"/>
  <c r="L35"/>
  <c r="M35" s="1"/>
  <c r="M34"/>
  <c r="L34"/>
  <c r="L33"/>
  <c r="M33" s="1"/>
  <c r="M32"/>
  <c r="L32"/>
  <c r="L31"/>
  <c r="M31" s="1"/>
  <c r="M30"/>
  <c r="L30"/>
  <c r="L29"/>
  <c r="M29" s="1"/>
  <c r="M28"/>
  <c r="L28"/>
  <c r="M26"/>
  <c r="L26"/>
  <c r="L25"/>
  <c r="M25" s="1"/>
  <c r="M24"/>
  <c r="L24"/>
  <c r="L23"/>
  <c r="M23" s="1"/>
  <c r="M22"/>
  <c r="L22"/>
  <c r="L21"/>
  <c r="M21" s="1"/>
  <c r="M20"/>
  <c r="L20"/>
  <c r="L19"/>
  <c r="M19" s="1"/>
  <c r="M18"/>
  <c r="L18"/>
  <c r="M8"/>
  <c r="M9"/>
  <c r="M10"/>
  <c r="M11"/>
  <c r="M12"/>
  <c r="M13"/>
  <c r="M14"/>
  <c r="M15"/>
  <c r="M16"/>
  <c r="M7"/>
  <c r="L8"/>
  <c r="L9"/>
  <c r="L10"/>
  <c r="L11"/>
  <c r="L12"/>
  <c r="L13"/>
  <c r="L14"/>
  <c r="L15"/>
  <c r="L16"/>
  <c r="L7"/>
  <c r="AB54" i="7"/>
  <c r="AB26"/>
  <c r="AB378"/>
  <c r="AB377"/>
  <c r="AB376"/>
  <c r="AB375"/>
  <c r="AB374"/>
  <c r="AB373"/>
  <c r="AB372"/>
  <c r="AB371"/>
  <c r="AB370"/>
  <c r="AB369"/>
  <c r="AB368"/>
  <c r="AB367"/>
  <c r="AB365"/>
  <c r="AB364"/>
  <c r="AB363"/>
  <c r="AB362"/>
  <c r="AB361"/>
  <c r="AB360"/>
  <c r="AB359"/>
  <c r="AB358"/>
  <c r="AB357"/>
  <c r="AB356"/>
  <c r="AB354"/>
  <c r="AB353"/>
  <c r="AB352"/>
  <c r="AB351"/>
  <c r="AB350"/>
  <c r="AB349"/>
  <c r="AB348"/>
  <c r="AB347"/>
  <c r="AB346"/>
  <c r="AB345"/>
  <c r="AB344"/>
  <c r="AB342"/>
  <c r="AB341"/>
  <c r="AB340"/>
  <c r="AB339"/>
  <c r="AB338"/>
  <c r="AB337"/>
  <c r="AB336"/>
  <c r="AB335"/>
  <c r="AB334"/>
  <c r="AB333"/>
  <c r="AB332"/>
  <c r="AB330"/>
  <c r="AB329"/>
  <c r="AB328"/>
  <c r="AB327"/>
  <c r="AB326"/>
  <c r="AB325"/>
  <c r="AB324"/>
  <c r="AB323"/>
  <c r="AB322"/>
  <c r="AB321"/>
  <c r="AB320"/>
  <c r="AB319"/>
  <c r="AB318"/>
  <c r="AB317"/>
  <c r="AB316"/>
  <c r="AB314"/>
  <c r="AB313"/>
  <c r="AB312"/>
  <c r="AB311"/>
  <c r="AB310"/>
  <c r="AB309"/>
  <c r="AB308"/>
  <c r="AB307"/>
  <c r="AB306"/>
  <c r="AB305"/>
  <c r="AB304"/>
  <c r="AB303"/>
  <c r="AB302"/>
  <c r="AB301"/>
  <c r="AB300"/>
  <c r="AB299"/>
  <c r="AB298"/>
  <c r="AB297"/>
  <c r="AB296"/>
  <c r="AB295"/>
  <c r="AB294"/>
  <c r="AB293"/>
  <c r="AB292"/>
  <c r="AB291"/>
  <c r="AB289"/>
  <c r="AB288"/>
  <c r="AB287"/>
  <c r="AB286"/>
  <c r="AB285"/>
  <c r="AB284"/>
  <c r="AB283"/>
  <c r="AB282"/>
  <c r="AB281"/>
  <c r="AB280"/>
  <c r="AB279"/>
  <c r="AB278"/>
  <c r="AB277"/>
  <c r="AB276"/>
  <c r="AB275"/>
  <c r="AB274"/>
  <c r="AB273"/>
  <c r="AB271"/>
  <c r="AB270"/>
  <c r="AB269"/>
  <c r="AB268"/>
  <c r="AB267"/>
  <c r="AB266"/>
  <c r="AB265"/>
  <c r="AB263"/>
  <c r="AB262"/>
  <c r="AB261"/>
  <c r="AB260"/>
  <c r="AB259"/>
  <c r="AB258"/>
  <c r="AB257"/>
  <c r="AB256"/>
  <c r="AB255"/>
  <c r="AB254"/>
  <c r="AB253"/>
  <c r="AB252"/>
  <c r="AB251"/>
  <c r="AB250"/>
  <c r="AB249"/>
  <c r="AB247"/>
  <c r="AB246"/>
  <c r="AB245"/>
  <c r="AB244"/>
  <c r="AB243"/>
  <c r="AB242"/>
  <c r="AB241"/>
  <c r="AB240"/>
  <c r="AB238"/>
  <c r="AB237"/>
  <c r="AB236"/>
  <c r="AB235"/>
  <c r="AB234"/>
  <c r="AB233"/>
  <c r="AB232"/>
  <c r="AB231"/>
  <c r="AB230"/>
  <c r="AB228"/>
  <c r="AB227"/>
  <c r="AB226"/>
  <c r="AB225"/>
  <c r="AB224"/>
  <c r="AB223"/>
  <c r="AB222"/>
  <c r="AB221"/>
  <c r="AB220"/>
  <c r="AB219"/>
  <c r="AB218"/>
  <c r="AB217"/>
  <c r="AB216"/>
  <c r="AB214"/>
  <c r="AB213"/>
  <c r="AB212"/>
  <c r="AB211"/>
  <c r="AB210"/>
  <c r="AB209"/>
  <c r="AB208"/>
  <c r="AB207"/>
  <c r="AB206"/>
  <c r="AB205"/>
  <c r="AB204"/>
  <c r="AB203"/>
  <c r="AB201"/>
  <c r="AB200"/>
  <c r="AB199"/>
  <c r="AB198"/>
  <c r="AB197"/>
  <c r="AB196"/>
  <c r="AB195"/>
  <c r="AB194"/>
  <c r="AB193"/>
  <c r="AB192"/>
  <c r="AB191"/>
  <c r="AB190"/>
  <c r="AB189"/>
  <c r="AB187"/>
  <c r="AB186"/>
  <c r="AB185"/>
  <c r="AB184"/>
  <c r="AB183"/>
  <c r="AB182"/>
  <c r="AB180"/>
  <c r="AB179"/>
  <c r="AB178"/>
  <c r="AB177"/>
  <c r="AB176"/>
  <c r="AB175"/>
  <c r="AB174"/>
  <c r="AB173"/>
  <c r="AB172"/>
  <c r="AB171"/>
  <c r="AB170"/>
  <c r="AB169"/>
  <c r="AB168"/>
  <c r="AB166"/>
  <c r="AB165"/>
  <c r="AB164"/>
  <c r="AB163"/>
  <c r="AB162"/>
  <c r="AB161"/>
  <c r="AB160"/>
  <c r="AB159"/>
  <c r="AB158"/>
  <c r="AB157"/>
  <c r="AB156"/>
  <c r="AB155"/>
  <c r="AB153"/>
  <c r="AB152"/>
  <c r="AB151"/>
  <c r="AB150"/>
  <c r="AB149"/>
  <c r="AB148"/>
  <c r="AB146"/>
  <c r="AB145"/>
  <c r="AB144"/>
  <c r="AB143"/>
  <c r="AB142"/>
  <c r="AB141"/>
  <c r="AB140"/>
  <c r="AB139"/>
  <c r="AB137"/>
  <c r="AB136"/>
  <c r="AB135"/>
  <c r="AB134"/>
  <c r="AB133"/>
  <c r="AB132"/>
  <c r="AB131"/>
  <c r="AB129"/>
  <c r="AB128"/>
  <c r="AB127"/>
  <c r="AB126"/>
  <c r="AB125"/>
  <c r="AB124"/>
  <c r="AB123"/>
  <c r="AB122"/>
  <c r="AB121"/>
  <c r="AB120"/>
  <c r="AB119"/>
  <c r="AB118"/>
  <c r="AB117"/>
  <c r="AB116"/>
  <c r="AB115"/>
  <c r="AB113"/>
  <c r="AB112"/>
  <c r="AB111"/>
  <c r="AB110"/>
  <c r="AB109"/>
  <c r="AB108"/>
  <c r="AB107"/>
  <c r="AB106"/>
  <c r="AB105"/>
  <c r="AB104"/>
  <c r="AB103"/>
  <c r="AB102"/>
  <c r="AB101"/>
  <c r="AB99"/>
  <c r="AB98"/>
  <c r="AB97"/>
  <c r="AB96"/>
  <c r="AB95"/>
  <c r="AB94"/>
  <c r="AB93"/>
  <c r="AB92"/>
  <c r="AB91"/>
  <c r="AB89"/>
  <c r="AB88"/>
  <c r="AB87"/>
  <c r="AB86"/>
  <c r="AB85"/>
  <c r="AB84"/>
  <c r="AB83"/>
  <c r="AB82"/>
  <c r="AB80"/>
  <c r="AB79"/>
  <c r="AB78"/>
  <c r="AB77"/>
  <c r="AB76"/>
  <c r="AB74"/>
  <c r="AB73"/>
  <c r="AB72"/>
  <c r="AB71"/>
  <c r="AB70"/>
  <c r="AB69"/>
  <c r="AB68"/>
  <c r="AB67"/>
  <c r="AB66"/>
  <c r="AB65"/>
  <c r="AB64"/>
  <c r="AB63"/>
  <c r="AB61"/>
  <c r="AB60"/>
  <c r="AB59"/>
  <c r="AB58"/>
  <c r="AB57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28"/>
  <c r="AB19"/>
  <c r="AB20"/>
  <c r="AB21"/>
  <c r="AB22"/>
  <c r="AB23"/>
  <c r="AB24"/>
  <c r="AB25"/>
  <c r="AB18"/>
  <c r="N57" i="8" l="1"/>
  <c r="N65"/>
  <c r="N69"/>
  <c r="N77"/>
  <c r="N85"/>
  <c r="N93"/>
  <c r="N101"/>
  <c r="N109"/>
  <c r="N117"/>
  <c r="N129"/>
  <c r="N137"/>
  <c r="N145"/>
  <c r="N153"/>
  <c r="N161"/>
  <c r="N169"/>
  <c r="N177"/>
  <c r="N185"/>
  <c r="N193"/>
  <c r="N201"/>
  <c r="N209"/>
  <c r="N221"/>
  <c r="N237"/>
  <c r="N245"/>
  <c r="N253"/>
  <c r="N261"/>
  <c r="N269"/>
  <c r="N277"/>
  <c r="N285"/>
  <c r="N293"/>
  <c r="N301"/>
  <c r="N309"/>
  <c r="N317"/>
  <c r="N325"/>
  <c r="N333"/>
  <c r="N341"/>
  <c r="N349"/>
  <c r="N357"/>
  <c r="N365"/>
  <c r="N373"/>
  <c r="T60"/>
  <c r="T64"/>
  <c r="T68"/>
  <c r="T72"/>
  <c r="T76"/>
  <c r="T80"/>
  <c r="T84"/>
  <c r="T88"/>
  <c r="T92"/>
  <c r="T96"/>
  <c r="T104"/>
  <c r="T108"/>
  <c r="T112"/>
  <c r="T116"/>
  <c r="T120"/>
  <c r="T124"/>
  <c r="T128"/>
  <c r="T132"/>
  <c r="T136"/>
  <c r="T140"/>
  <c r="T144"/>
  <c r="T148"/>
  <c r="T152"/>
  <c r="T156"/>
  <c r="T160"/>
  <c r="T164"/>
  <c r="T168"/>
  <c r="T172"/>
  <c r="T176"/>
  <c r="T180"/>
  <c r="T184"/>
  <c r="T192"/>
  <c r="T196"/>
  <c r="T200"/>
  <c r="T204"/>
  <c r="T208"/>
  <c r="T212"/>
  <c r="T216"/>
  <c r="T220"/>
  <c r="T224"/>
  <c r="T228"/>
  <c r="T232"/>
  <c r="T236"/>
  <c r="T240"/>
  <c r="T244"/>
  <c r="T252"/>
  <c r="T256"/>
  <c r="T260"/>
  <c r="T268"/>
  <c r="T276"/>
  <c r="T280"/>
  <c r="T284"/>
  <c r="T288"/>
  <c r="T292"/>
  <c r="T296"/>
  <c r="T300"/>
  <c r="T304"/>
  <c r="T308"/>
  <c r="T312"/>
  <c r="T316"/>
  <c r="T320"/>
  <c r="T324"/>
  <c r="T328"/>
  <c r="T332"/>
  <c r="T336"/>
  <c r="T340"/>
  <c r="T344"/>
  <c r="T348"/>
  <c r="T352"/>
  <c r="T356"/>
  <c r="T360"/>
  <c r="T364"/>
  <c r="T368"/>
  <c r="T372"/>
  <c r="T376"/>
  <c r="N61"/>
  <c r="N73"/>
  <c r="N89"/>
  <c r="N97"/>
  <c r="N105"/>
  <c r="N113"/>
  <c r="N121"/>
  <c r="N125"/>
  <c r="N133"/>
  <c r="N141"/>
  <c r="N149"/>
  <c r="N157"/>
  <c r="N165"/>
  <c r="N173"/>
  <c r="N189"/>
  <c r="N197"/>
  <c r="N205"/>
  <c r="N213"/>
  <c r="N217"/>
  <c r="N225"/>
  <c r="N233"/>
  <c r="N241"/>
  <c r="N249"/>
  <c r="N257"/>
  <c r="N265"/>
  <c r="N273"/>
  <c r="N281"/>
  <c r="N289"/>
  <c r="N297"/>
  <c r="N305"/>
  <c r="N313"/>
  <c r="N321"/>
  <c r="N329"/>
  <c r="N337"/>
  <c r="N345"/>
  <c r="N353"/>
  <c r="N361"/>
  <c r="N369"/>
  <c r="N377"/>
  <c r="T30"/>
  <c r="T50"/>
  <c r="T34"/>
  <c r="T38"/>
  <c r="T42"/>
  <c r="T46"/>
  <c r="T54"/>
  <c r="N30"/>
  <c r="N34"/>
  <c r="N38"/>
  <c r="N42"/>
  <c r="N46"/>
  <c r="N50"/>
  <c r="N54"/>
  <c r="Q28"/>
  <c r="AB8" i="7"/>
  <c r="AB9"/>
  <c r="AB10"/>
  <c r="AB11"/>
  <c r="AB12"/>
  <c r="AB13"/>
  <c r="AB14"/>
  <c r="AB15"/>
  <c r="AB16"/>
  <c r="AB7"/>
  <c r="V379"/>
  <c r="U379"/>
  <c r="T379"/>
  <c r="V378"/>
  <c r="V377"/>
  <c r="V376"/>
  <c r="V375"/>
  <c r="V374"/>
  <c r="V373"/>
  <c r="V372"/>
  <c r="V371"/>
  <c r="V370"/>
  <c r="V369"/>
  <c r="V368"/>
  <c r="V367"/>
  <c r="V365"/>
  <c r="V364"/>
  <c r="V363"/>
  <c r="V362"/>
  <c r="V361"/>
  <c r="V360"/>
  <c r="V359"/>
  <c r="V358"/>
  <c r="V357"/>
  <c r="V356"/>
  <c r="V354"/>
  <c r="V353"/>
  <c r="V352"/>
  <c r="V351"/>
  <c r="V350"/>
  <c r="V349"/>
  <c r="V348"/>
  <c r="V347"/>
  <c r="V346"/>
  <c r="V345"/>
  <c r="V344"/>
  <c r="V342"/>
  <c r="V341"/>
  <c r="V340"/>
  <c r="V339"/>
  <c r="V338"/>
  <c r="V337"/>
  <c r="V336"/>
  <c r="V335"/>
  <c r="V334"/>
  <c r="V333"/>
  <c r="V332"/>
  <c r="V330"/>
  <c r="V329"/>
  <c r="V328"/>
  <c r="V327"/>
  <c r="V326"/>
  <c r="V325"/>
  <c r="V324"/>
  <c r="V323"/>
  <c r="V322"/>
  <c r="V321"/>
  <c r="V320"/>
  <c r="V319"/>
  <c r="V318"/>
  <c r="V317"/>
  <c r="V316"/>
  <c r="V314"/>
  <c r="V313"/>
  <c r="V312"/>
  <c r="V311"/>
  <c r="V310"/>
  <c r="V309"/>
  <c r="V308"/>
  <c r="V307"/>
  <c r="V306"/>
  <c r="V305"/>
  <c r="V304"/>
  <c r="V303"/>
  <c r="V302"/>
  <c r="V301"/>
  <c r="V300"/>
  <c r="V299"/>
  <c r="V298"/>
  <c r="V297"/>
  <c r="V296"/>
  <c r="V295"/>
  <c r="V294"/>
  <c r="V293"/>
  <c r="V292"/>
  <c r="V291"/>
  <c r="V289"/>
  <c r="V288"/>
  <c r="V287"/>
  <c r="V286"/>
  <c r="V285"/>
  <c r="V284"/>
  <c r="V283"/>
  <c r="V282"/>
  <c r="V281"/>
  <c r="V280"/>
  <c r="V279"/>
  <c r="V278"/>
  <c r="V277"/>
  <c r="V276"/>
  <c r="V275"/>
  <c r="V274"/>
  <c r="V273"/>
  <c r="V271"/>
  <c r="V270"/>
  <c r="V269"/>
  <c r="V268"/>
  <c r="V267"/>
  <c r="V266"/>
  <c r="V265"/>
  <c r="V263"/>
  <c r="V262"/>
  <c r="V261"/>
  <c r="V260"/>
  <c r="V259"/>
  <c r="V258"/>
  <c r="V257"/>
  <c r="V256"/>
  <c r="V255"/>
  <c r="V254"/>
  <c r="V253"/>
  <c r="V252"/>
  <c r="V251"/>
  <c r="V250"/>
  <c r="V249"/>
  <c r="V247"/>
  <c r="V246"/>
  <c r="V245"/>
  <c r="V244"/>
  <c r="V243"/>
  <c r="V242"/>
  <c r="V241"/>
  <c r="V240"/>
  <c r="V238"/>
  <c r="V237"/>
  <c r="V236"/>
  <c r="V235"/>
  <c r="V234"/>
  <c r="V233"/>
  <c r="V232"/>
  <c r="V231"/>
  <c r="V230"/>
  <c r="V228"/>
  <c r="V227"/>
  <c r="V226"/>
  <c r="V225"/>
  <c r="V224"/>
  <c r="V223"/>
  <c r="V222"/>
  <c r="V221"/>
  <c r="V220"/>
  <c r="V219"/>
  <c r="V218"/>
  <c r="V217"/>
  <c r="V216"/>
  <c r="V214"/>
  <c r="V213"/>
  <c r="V212"/>
  <c r="V211"/>
  <c r="V210"/>
  <c r="V209"/>
  <c r="V208"/>
  <c r="V207"/>
  <c r="V206"/>
  <c r="V205"/>
  <c r="V204"/>
  <c r="V203"/>
  <c r="V201"/>
  <c r="V200"/>
  <c r="V199"/>
  <c r="V198"/>
  <c r="V197"/>
  <c r="V196"/>
  <c r="V195"/>
  <c r="V194"/>
  <c r="V193"/>
  <c r="V192"/>
  <c r="V191"/>
  <c r="V190"/>
  <c r="V189"/>
  <c r="V187"/>
  <c r="V186"/>
  <c r="V185"/>
  <c r="V184"/>
  <c r="V183"/>
  <c r="V182"/>
  <c r="V180"/>
  <c r="V179"/>
  <c r="V178"/>
  <c r="V177"/>
  <c r="V176"/>
  <c r="V175"/>
  <c r="V174"/>
  <c r="V173"/>
  <c r="V172"/>
  <c r="V171"/>
  <c r="V170"/>
  <c r="V169"/>
  <c r="V168"/>
  <c r="V166"/>
  <c r="V165"/>
  <c r="V164"/>
  <c r="V163"/>
  <c r="V162"/>
  <c r="V161"/>
  <c r="V160"/>
  <c r="V159"/>
  <c r="V158"/>
  <c r="V157"/>
  <c r="V156"/>
  <c r="V155"/>
  <c r="V153"/>
  <c r="V152"/>
  <c r="V151"/>
  <c r="V150"/>
  <c r="V149"/>
  <c r="V148"/>
  <c r="V146"/>
  <c r="V145"/>
  <c r="V144"/>
  <c r="V143"/>
  <c r="V142"/>
  <c r="V141"/>
  <c r="V140"/>
  <c r="V139"/>
  <c r="V137"/>
  <c r="V136"/>
  <c r="V135"/>
  <c r="V134"/>
  <c r="V133"/>
  <c r="V132"/>
  <c r="V131"/>
  <c r="V129"/>
  <c r="V128"/>
  <c r="V127"/>
  <c r="V126"/>
  <c r="V125"/>
  <c r="V124"/>
  <c r="V123"/>
  <c r="V122"/>
  <c r="V121"/>
  <c r="V120"/>
  <c r="V119"/>
  <c r="V118"/>
  <c r="V117"/>
  <c r="V116"/>
  <c r="V115"/>
  <c r="V113"/>
  <c r="V112"/>
  <c r="V111"/>
  <c r="V110"/>
  <c r="V109"/>
  <c r="V108"/>
  <c r="V107"/>
  <c r="V106"/>
  <c r="V105"/>
  <c r="V104"/>
  <c r="V103"/>
  <c r="V102"/>
  <c r="V101"/>
  <c r="V99"/>
  <c r="V98"/>
  <c r="V97"/>
  <c r="V96"/>
  <c r="V95"/>
  <c r="V94"/>
  <c r="V93"/>
  <c r="V92"/>
  <c r="V91"/>
  <c r="V89"/>
  <c r="V88"/>
  <c r="V87"/>
  <c r="V86"/>
  <c r="V85"/>
  <c r="V84"/>
  <c r="V83"/>
  <c r="V82"/>
  <c r="V80"/>
  <c r="V79"/>
  <c r="V78"/>
  <c r="V77"/>
  <c r="V76"/>
  <c r="V74"/>
  <c r="V73"/>
  <c r="V72"/>
  <c r="V71"/>
  <c r="V70"/>
  <c r="V69"/>
  <c r="V68"/>
  <c r="V67"/>
  <c r="V66"/>
  <c r="V65"/>
  <c r="V64"/>
  <c r="V63"/>
  <c r="V61"/>
  <c r="V60"/>
  <c r="V59"/>
  <c r="V58"/>
  <c r="V57"/>
  <c r="V28"/>
  <c r="V27"/>
  <c r="U27"/>
  <c r="T27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R55"/>
  <c r="Q379"/>
  <c r="P379"/>
  <c r="R57"/>
  <c r="R378"/>
  <c r="R377"/>
  <c r="R376"/>
  <c r="R375"/>
  <c r="R374"/>
  <c r="R373"/>
  <c r="R372"/>
  <c r="R371"/>
  <c r="R370"/>
  <c r="R369"/>
  <c r="R368"/>
  <c r="R367"/>
  <c r="R365"/>
  <c r="R364"/>
  <c r="R363"/>
  <c r="R362"/>
  <c r="R361"/>
  <c r="R360"/>
  <c r="R359"/>
  <c r="R358"/>
  <c r="R357"/>
  <c r="R356"/>
  <c r="R354"/>
  <c r="R353"/>
  <c r="R352"/>
  <c r="R351"/>
  <c r="R350"/>
  <c r="R349"/>
  <c r="R348"/>
  <c r="R347"/>
  <c r="R346"/>
  <c r="R345"/>
  <c r="R344"/>
  <c r="R342"/>
  <c r="R341"/>
  <c r="R340"/>
  <c r="R339"/>
  <c r="R338"/>
  <c r="R337"/>
  <c r="R336"/>
  <c r="R335"/>
  <c r="R334"/>
  <c r="R333"/>
  <c r="R332"/>
  <c r="R330"/>
  <c r="R329"/>
  <c r="R328"/>
  <c r="R327"/>
  <c r="R326"/>
  <c r="R325"/>
  <c r="R324"/>
  <c r="R323"/>
  <c r="R322"/>
  <c r="R321"/>
  <c r="R320"/>
  <c r="R319"/>
  <c r="R318"/>
  <c r="R317"/>
  <c r="R316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1"/>
  <c r="R270"/>
  <c r="R269"/>
  <c r="R268"/>
  <c r="R267"/>
  <c r="R266"/>
  <c r="R265"/>
  <c r="R263"/>
  <c r="R262"/>
  <c r="R261"/>
  <c r="R260"/>
  <c r="R259"/>
  <c r="R258"/>
  <c r="R257"/>
  <c r="R256"/>
  <c r="R255"/>
  <c r="R254"/>
  <c r="R253"/>
  <c r="R252"/>
  <c r="R251"/>
  <c r="R250"/>
  <c r="R249"/>
  <c r="R247"/>
  <c r="R246"/>
  <c r="R245"/>
  <c r="R244"/>
  <c r="R243"/>
  <c r="R242"/>
  <c r="R241"/>
  <c r="R240"/>
  <c r="R238"/>
  <c r="R237"/>
  <c r="R236"/>
  <c r="R235"/>
  <c r="R234"/>
  <c r="R233"/>
  <c r="R232"/>
  <c r="R231"/>
  <c r="R230"/>
  <c r="R228"/>
  <c r="R227"/>
  <c r="R226"/>
  <c r="R225"/>
  <c r="R224"/>
  <c r="R223"/>
  <c r="R222"/>
  <c r="R221"/>
  <c r="R220"/>
  <c r="R219"/>
  <c r="R218"/>
  <c r="R217"/>
  <c r="R216"/>
  <c r="R214"/>
  <c r="R213"/>
  <c r="R212"/>
  <c r="R211"/>
  <c r="R210"/>
  <c r="R209"/>
  <c r="R208"/>
  <c r="R207"/>
  <c r="R206"/>
  <c r="R205"/>
  <c r="R204"/>
  <c r="R203"/>
  <c r="R201"/>
  <c r="R200"/>
  <c r="R199"/>
  <c r="R198"/>
  <c r="R197"/>
  <c r="R196"/>
  <c r="R195"/>
  <c r="R194"/>
  <c r="R193"/>
  <c r="R192"/>
  <c r="R191"/>
  <c r="R190"/>
  <c r="R189"/>
  <c r="R187"/>
  <c r="R186"/>
  <c r="R185"/>
  <c r="R184"/>
  <c r="R183"/>
  <c r="R182"/>
  <c r="R180"/>
  <c r="R179"/>
  <c r="R178"/>
  <c r="R177"/>
  <c r="R176"/>
  <c r="R175"/>
  <c r="R174"/>
  <c r="R173"/>
  <c r="R172"/>
  <c r="R171"/>
  <c r="R170"/>
  <c r="R169"/>
  <c r="R168"/>
  <c r="R166"/>
  <c r="R165"/>
  <c r="R164"/>
  <c r="R163"/>
  <c r="R162"/>
  <c r="R161"/>
  <c r="R160"/>
  <c r="R159"/>
  <c r="R158"/>
  <c r="R157"/>
  <c r="R156"/>
  <c r="R155"/>
  <c r="R153"/>
  <c r="R152"/>
  <c r="R151"/>
  <c r="R150"/>
  <c r="R149"/>
  <c r="R148"/>
  <c r="R146"/>
  <c r="R145"/>
  <c r="R144"/>
  <c r="R143"/>
  <c r="R142"/>
  <c r="R141"/>
  <c r="R140"/>
  <c r="R139"/>
  <c r="R137"/>
  <c r="R136"/>
  <c r="R135"/>
  <c r="R134"/>
  <c r="R133"/>
  <c r="R132"/>
  <c r="R131"/>
  <c r="R129"/>
  <c r="R128"/>
  <c r="R127"/>
  <c r="R126"/>
  <c r="R125"/>
  <c r="R124"/>
  <c r="R123"/>
  <c r="R122"/>
  <c r="R121"/>
  <c r="R120"/>
  <c r="R119"/>
  <c r="R118"/>
  <c r="R117"/>
  <c r="R116"/>
  <c r="R115"/>
  <c r="R113"/>
  <c r="R112"/>
  <c r="R111"/>
  <c r="R110"/>
  <c r="R109"/>
  <c r="R108"/>
  <c r="R107"/>
  <c r="R106"/>
  <c r="R105"/>
  <c r="R104"/>
  <c r="R103"/>
  <c r="R102"/>
  <c r="R101"/>
  <c r="R99"/>
  <c r="R98"/>
  <c r="R97"/>
  <c r="R96"/>
  <c r="R95"/>
  <c r="R94"/>
  <c r="R93"/>
  <c r="R92"/>
  <c r="R91"/>
  <c r="R89"/>
  <c r="R88"/>
  <c r="R87"/>
  <c r="R86"/>
  <c r="R85"/>
  <c r="R84"/>
  <c r="R83"/>
  <c r="R82"/>
  <c r="R80"/>
  <c r="R79"/>
  <c r="R78"/>
  <c r="R77"/>
  <c r="R76"/>
  <c r="R74"/>
  <c r="R73"/>
  <c r="R72"/>
  <c r="R71"/>
  <c r="R70"/>
  <c r="R69"/>
  <c r="R68"/>
  <c r="R67"/>
  <c r="R66"/>
  <c r="R65"/>
  <c r="R64"/>
  <c r="R63"/>
  <c r="R61"/>
  <c r="R60"/>
  <c r="R59"/>
  <c r="R58"/>
  <c r="Q27"/>
  <c r="R27"/>
  <c r="P27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28"/>
  <c r="N55"/>
  <c r="J55"/>
  <c r="M379"/>
  <c r="N379" s="1"/>
  <c r="L379"/>
  <c r="N378"/>
  <c r="N377"/>
  <c r="N376"/>
  <c r="N375"/>
  <c r="N374"/>
  <c r="N373"/>
  <c r="N372"/>
  <c r="N371"/>
  <c r="N370"/>
  <c r="N369"/>
  <c r="N368"/>
  <c r="N367"/>
  <c r="N365"/>
  <c r="N364"/>
  <c r="N363"/>
  <c r="N362"/>
  <c r="N361"/>
  <c r="N360"/>
  <c r="N359"/>
  <c r="N358"/>
  <c r="N357"/>
  <c r="N356"/>
  <c r="N354"/>
  <c r="N353"/>
  <c r="N352"/>
  <c r="N351"/>
  <c r="N350"/>
  <c r="N349"/>
  <c r="N348"/>
  <c r="N347"/>
  <c r="N346"/>
  <c r="N345"/>
  <c r="N344"/>
  <c r="N342"/>
  <c r="N341"/>
  <c r="N340"/>
  <c r="N339"/>
  <c r="N338"/>
  <c r="N337"/>
  <c r="N336"/>
  <c r="N335"/>
  <c r="N334"/>
  <c r="N333"/>
  <c r="N332"/>
  <c r="N330"/>
  <c r="N329"/>
  <c r="N328"/>
  <c r="N327"/>
  <c r="N326"/>
  <c r="N325"/>
  <c r="N324"/>
  <c r="N323"/>
  <c r="N322"/>
  <c r="N321"/>
  <c r="N320"/>
  <c r="N319"/>
  <c r="N318"/>
  <c r="N317"/>
  <c r="N316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1"/>
  <c r="N270"/>
  <c r="N269"/>
  <c r="N268"/>
  <c r="N267"/>
  <c r="N266"/>
  <c r="N265"/>
  <c r="N263"/>
  <c r="N262"/>
  <c r="N261"/>
  <c r="N260"/>
  <c r="N259"/>
  <c r="N258"/>
  <c r="N257"/>
  <c r="N256"/>
  <c r="N255"/>
  <c r="N254"/>
  <c r="N253"/>
  <c r="N252"/>
  <c r="N251"/>
  <c r="N250"/>
  <c r="N249"/>
  <c r="N247"/>
  <c r="N246"/>
  <c r="N245"/>
  <c r="N244"/>
  <c r="N243"/>
  <c r="N242"/>
  <c r="N241"/>
  <c r="N240"/>
  <c r="N238"/>
  <c r="N237"/>
  <c r="N236"/>
  <c r="N235"/>
  <c r="N234"/>
  <c r="N233"/>
  <c r="N232"/>
  <c r="N231"/>
  <c r="N230"/>
  <c r="N228"/>
  <c r="N227"/>
  <c r="N226"/>
  <c r="N225"/>
  <c r="N224"/>
  <c r="N223"/>
  <c r="N222"/>
  <c r="N221"/>
  <c r="N220"/>
  <c r="N219"/>
  <c r="N218"/>
  <c r="N217"/>
  <c r="N216"/>
  <c r="N214"/>
  <c r="N213"/>
  <c r="N212"/>
  <c r="N211"/>
  <c r="N210"/>
  <c r="N209"/>
  <c r="N208"/>
  <c r="N207"/>
  <c r="N206"/>
  <c r="N205"/>
  <c r="N204"/>
  <c r="N203"/>
  <c r="N201"/>
  <c r="N200"/>
  <c r="N199"/>
  <c r="N198"/>
  <c r="N197"/>
  <c r="N196"/>
  <c r="N195"/>
  <c r="N194"/>
  <c r="N193"/>
  <c r="N192"/>
  <c r="N191"/>
  <c r="N190"/>
  <c r="N189"/>
  <c r="N187"/>
  <c r="N186"/>
  <c r="N185"/>
  <c r="N184"/>
  <c r="N183"/>
  <c r="N182"/>
  <c r="N180"/>
  <c r="N179"/>
  <c r="N178"/>
  <c r="N177"/>
  <c r="N176"/>
  <c r="N175"/>
  <c r="N174"/>
  <c r="N173"/>
  <c r="N172"/>
  <c r="N171"/>
  <c r="N170"/>
  <c r="N169"/>
  <c r="N168"/>
  <c r="N166"/>
  <c r="N165"/>
  <c r="N164"/>
  <c r="N163"/>
  <c r="N162"/>
  <c r="N161"/>
  <c r="N160"/>
  <c r="N159"/>
  <c r="N158"/>
  <c r="N157"/>
  <c r="N156"/>
  <c r="N155"/>
  <c r="N153"/>
  <c r="N152"/>
  <c r="N151"/>
  <c r="N150"/>
  <c r="N149"/>
  <c r="N148"/>
  <c r="N146"/>
  <c r="N145"/>
  <c r="N144"/>
  <c r="N143"/>
  <c r="N142"/>
  <c r="N141"/>
  <c r="N140"/>
  <c r="N139"/>
  <c r="N137"/>
  <c r="N136"/>
  <c r="N135"/>
  <c r="N134"/>
  <c r="N133"/>
  <c r="N132"/>
  <c r="N131"/>
  <c r="N129"/>
  <c r="N128"/>
  <c r="N127"/>
  <c r="N126"/>
  <c r="N125"/>
  <c r="N124"/>
  <c r="N123"/>
  <c r="N122"/>
  <c r="N121"/>
  <c r="N120"/>
  <c r="N119"/>
  <c r="N118"/>
  <c r="N117"/>
  <c r="N116"/>
  <c r="N115"/>
  <c r="N113"/>
  <c r="N112"/>
  <c r="N111"/>
  <c r="N110"/>
  <c r="N109"/>
  <c r="N108"/>
  <c r="N107"/>
  <c r="N106"/>
  <c r="N105"/>
  <c r="N104"/>
  <c r="N103"/>
  <c r="N102"/>
  <c r="N101"/>
  <c r="N99"/>
  <c r="N98"/>
  <c r="N97"/>
  <c r="N96"/>
  <c r="N95"/>
  <c r="N94"/>
  <c r="N93"/>
  <c r="N92"/>
  <c r="N91"/>
  <c r="N89"/>
  <c r="N88"/>
  <c r="N87"/>
  <c r="N86"/>
  <c r="N85"/>
  <c r="N84"/>
  <c r="N83"/>
  <c r="N82"/>
  <c r="N80"/>
  <c r="N79"/>
  <c r="N78"/>
  <c r="N77"/>
  <c r="N76"/>
  <c r="N74"/>
  <c r="N73"/>
  <c r="N72"/>
  <c r="N71"/>
  <c r="N70"/>
  <c r="N69"/>
  <c r="N68"/>
  <c r="N67"/>
  <c r="N66"/>
  <c r="N65"/>
  <c r="N64"/>
  <c r="N63"/>
  <c r="N61"/>
  <c r="N60"/>
  <c r="N59"/>
  <c r="N58"/>
  <c r="N57"/>
  <c r="N29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8"/>
  <c r="N26"/>
  <c r="N25"/>
  <c r="N24"/>
  <c r="N23"/>
  <c r="N22"/>
  <c r="N21"/>
  <c r="N20"/>
  <c r="N19"/>
  <c r="N18"/>
  <c r="N8"/>
  <c r="N9"/>
  <c r="N10"/>
  <c r="N11"/>
  <c r="N12"/>
  <c r="N13"/>
  <c r="N14"/>
  <c r="N15"/>
  <c r="N16"/>
  <c r="N7"/>
  <c r="B55"/>
  <c r="N17"/>
  <c r="M17"/>
  <c r="L17"/>
  <c r="N27"/>
  <c r="M27"/>
  <c r="L27"/>
  <c r="N6"/>
  <c r="M6"/>
  <c r="L6"/>
  <c r="R379" l="1"/>
  <c r="AR55"/>
  <c r="AR27"/>
  <c r="AR17"/>
  <c r="AR6"/>
  <c r="AR379" l="1"/>
  <c r="I378" i="8" l="1"/>
  <c r="J378" s="1"/>
  <c r="I377"/>
  <c r="J377" s="1"/>
  <c r="I376"/>
  <c r="J376" s="1"/>
  <c r="I375"/>
  <c r="J375" s="1"/>
  <c r="I374"/>
  <c r="J374" s="1"/>
  <c r="I373"/>
  <c r="J373" s="1"/>
  <c r="I372"/>
  <c r="J372" s="1"/>
  <c r="I371"/>
  <c r="J371" s="1"/>
  <c r="I370"/>
  <c r="J370" s="1"/>
  <c r="I369"/>
  <c r="J369" s="1"/>
  <c r="I368"/>
  <c r="J368" s="1"/>
  <c r="I367"/>
  <c r="J367" s="1"/>
  <c r="I365"/>
  <c r="J365" s="1"/>
  <c r="I364"/>
  <c r="J364" s="1"/>
  <c r="I363"/>
  <c r="J363" s="1"/>
  <c r="I362"/>
  <c r="J362" s="1"/>
  <c r="I361"/>
  <c r="J361" s="1"/>
  <c r="I360"/>
  <c r="J360" s="1"/>
  <c r="I359"/>
  <c r="J359" s="1"/>
  <c r="I358"/>
  <c r="J358" s="1"/>
  <c r="I357"/>
  <c r="J357" s="1"/>
  <c r="I356"/>
  <c r="J356" s="1"/>
  <c r="I354"/>
  <c r="J354" s="1"/>
  <c r="I353"/>
  <c r="J353" s="1"/>
  <c r="I352"/>
  <c r="J352" s="1"/>
  <c r="I351"/>
  <c r="J351" s="1"/>
  <c r="I350"/>
  <c r="J350" s="1"/>
  <c r="I349"/>
  <c r="J349" s="1"/>
  <c r="I348"/>
  <c r="J348" s="1"/>
  <c r="I347"/>
  <c r="J347" s="1"/>
  <c r="I346"/>
  <c r="J346" s="1"/>
  <c r="I345"/>
  <c r="J345" s="1"/>
  <c r="I344"/>
  <c r="J344" s="1"/>
  <c r="I342"/>
  <c r="J342" s="1"/>
  <c r="I341"/>
  <c r="J341" s="1"/>
  <c r="I340"/>
  <c r="J340" s="1"/>
  <c r="I339"/>
  <c r="J339" s="1"/>
  <c r="I338"/>
  <c r="J338" s="1"/>
  <c r="I337"/>
  <c r="J337" s="1"/>
  <c r="I336"/>
  <c r="J336" s="1"/>
  <c r="I335"/>
  <c r="J335" s="1"/>
  <c r="I334"/>
  <c r="J334" s="1"/>
  <c r="I333"/>
  <c r="J333" s="1"/>
  <c r="I332"/>
  <c r="J332" s="1"/>
  <c r="I330"/>
  <c r="J330" s="1"/>
  <c r="I329"/>
  <c r="J329" s="1"/>
  <c r="I328"/>
  <c r="J328" s="1"/>
  <c r="I327"/>
  <c r="J327" s="1"/>
  <c r="I326"/>
  <c r="J326" s="1"/>
  <c r="I325"/>
  <c r="J325" s="1"/>
  <c r="I324"/>
  <c r="J324" s="1"/>
  <c r="I323"/>
  <c r="J323" s="1"/>
  <c r="I322"/>
  <c r="J322" s="1"/>
  <c r="I321"/>
  <c r="J321" s="1"/>
  <c r="I320"/>
  <c r="J320" s="1"/>
  <c r="I319"/>
  <c r="J319" s="1"/>
  <c r="I318"/>
  <c r="J318" s="1"/>
  <c r="I317"/>
  <c r="J317" s="1"/>
  <c r="I316"/>
  <c r="J316" s="1"/>
  <c r="I314"/>
  <c r="J314" s="1"/>
  <c r="I313"/>
  <c r="J313" s="1"/>
  <c r="I312"/>
  <c r="J312" s="1"/>
  <c r="I311"/>
  <c r="J311" s="1"/>
  <c r="I310"/>
  <c r="J310" s="1"/>
  <c r="I309"/>
  <c r="J309" s="1"/>
  <c r="I308"/>
  <c r="J308" s="1"/>
  <c r="I307"/>
  <c r="J307" s="1"/>
  <c r="I306"/>
  <c r="J306" s="1"/>
  <c r="I305"/>
  <c r="J305" s="1"/>
  <c r="I304"/>
  <c r="J304" s="1"/>
  <c r="I303"/>
  <c r="J303" s="1"/>
  <c r="I302"/>
  <c r="J302" s="1"/>
  <c r="I301"/>
  <c r="J301" s="1"/>
  <c r="I300"/>
  <c r="J300" s="1"/>
  <c r="I299"/>
  <c r="J299" s="1"/>
  <c r="I298"/>
  <c r="J298" s="1"/>
  <c r="I297"/>
  <c r="J297" s="1"/>
  <c r="I296"/>
  <c r="J296" s="1"/>
  <c r="I295"/>
  <c r="J295" s="1"/>
  <c r="I294"/>
  <c r="J294" s="1"/>
  <c r="I293"/>
  <c r="J293" s="1"/>
  <c r="I292"/>
  <c r="J292" s="1"/>
  <c r="I291"/>
  <c r="J291" s="1"/>
  <c r="I289"/>
  <c r="J289" s="1"/>
  <c r="I288"/>
  <c r="J288" s="1"/>
  <c r="I287"/>
  <c r="J287" s="1"/>
  <c r="I286"/>
  <c r="J286" s="1"/>
  <c r="I285"/>
  <c r="J285" s="1"/>
  <c r="I284"/>
  <c r="J284" s="1"/>
  <c r="I283"/>
  <c r="J283" s="1"/>
  <c r="I282"/>
  <c r="J282" s="1"/>
  <c r="I281"/>
  <c r="J281" s="1"/>
  <c r="J280"/>
  <c r="I280"/>
  <c r="I279"/>
  <c r="J279" s="1"/>
  <c r="I278"/>
  <c r="J278" s="1"/>
  <c r="I277"/>
  <c r="J277" s="1"/>
  <c r="I276"/>
  <c r="J276" s="1"/>
  <c r="I275"/>
  <c r="J275" s="1"/>
  <c r="I274"/>
  <c r="J274" s="1"/>
  <c r="I273"/>
  <c r="J273" s="1"/>
  <c r="I271"/>
  <c r="J271" s="1"/>
  <c r="I270"/>
  <c r="J270" s="1"/>
  <c r="I269"/>
  <c r="J269" s="1"/>
  <c r="I268"/>
  <c r="J268" s="1"/>
  <c r="I267"/>
  <c r="J267" s="1"/>
  <c r="I266"/>
  <c r="J266" s="1"/>
  <c r="I265"/>
  <c r="J265" s="1"/>
  <c r="I263"/>
  <c r="J263" s="1"/>
  <c r="I262"/>
  <c r="J262" s="1"/>
  <c r="I261"/>
  <c r="J261" s="1"/>
  <c r="I260"/>
  <c r="J260" s="1"/>
  <c r="I259"/>
  <c r="J259" s="1"/>
  <c r="I258"/>
  <c r="J258" s="1"/>
  <c r="I257"/>
  <c r="J257" s="1"/>
  <c r="I256"/>
  <c r="J256" s="1"/>
  <c r="I255"/>
  <c r="J255" s="1"/>
  <c r="I254"/>
  <c r="J254" s="1"/>
  <c r="I253"/>
  <c r="J253" s="1"/>
  <c r="I252"/>
  <c r="J252" s="1"/>
  <c r="I251"/>
  <c r="J251" s="1"/>
  <c r="I250"/>
  <c r="J250" s="1"/>
  <c r="I249"/>
  <c r="J249" s="1"/>
  <c r="I247"/>
  <c r="J247" s="1"/>
  <c r="I246"/>
  <c r="J246" s="1"/>
  <c r="I245"/>
  <c r="J245" s="1"/>
  <c r="I244"/>
  <c r="J244" s="1"/>
  <c r="I243"/>
  <c r="J243" s="1"/>
  <c r="I242"/>
  <c r="J242" s="1"/>
  <c r="I241"/>
  <c r="J241" s="1"/>
  <c r="I240"/>
  <c r="J240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30"/>
  <c r="J230" s="1"/>
  <c r="I228"/>
  <c r="J228" s="1"/>
  <c r="I227"/>
  <c r="J227" s="1"/>
  <c r="I226"/>
  <c r="J226" s="1"/>
  <c r="I225"/>
  <c r="J225" s="1"/>
  <c r="I224"/>
  <c r="J224" s="1"/>
  <c r="I223"/>
  <c r="J223" s="1"/>
  <c r="I222"/>
  <c r="J222" s="1"/>
  <c r="I221"/>
  <c r="J221" s="1"/>
  <c r="I220"/>
  <c r="J220" s="1"/>
  <c r="I219"/>
  <c r="J219" s="1"/>
  <c r="I218"/>
  <c r="J218" s="1"/>
  <c r="I217"/>
  <c r="J217" s="1"/>
  <c r="I216"/>
  <c r="J216" s="1"/>
  <c r="I214"/>
  <c r="J214" s="1"/>
  <c r="I213"/>
  <c r="J213" s="1"/>
  <c r="I212"/>
  <c r="J212" s="1"/>
  <c r="I211"/>
  <c r="J211" s="1"/>
  <c r="I210"/>
  <c r="J210" s="1"/>
  <c r="I209"/>
  <c r="J209" s="1"/>
  <c r="I208"/>
  <c r="J208" s="1"/>
  <c r="I207"/>
  <c r="J207" s="1"/>
  <c r="I206"/>
  <c r="J206" s="1"/>
  <c r="I205"/>
  <c r="J205" s="1"/>
  <c r="I204"/>
  <c r="J204" s="1"/>
  <c r="I203"/>
  <c r="J203" s="1"/>
  <c r="I201"/>
  <c r="J201" s="1"/>
  <c r="I200"/>
  <c r="J200" s="1"/>
  <c r="I199"/>
  <c r="J199" s="1"/>
  <c r="I198"/>
  <c r="J198" s="1"/>
  <c r="I197"/>
  <c r="J197" s="1"/>
  <c r="I196"/>
  <c r="J196" s="1"/>
  <c r="I195"/>
  <c r="J195" s="1"/>
  <c r="I194"/>
  <c r="J194" s="1"/>
  <c r="I193"/>
  <c r="J193" s="1"/>
  <c r="I192"/>
  <c r="J192" s="1"/>
  <c r="I191"/>
  <c r="J191" s="1"/>
  <c r="I190"/>
  <c r="J190" s="1"/>
  <c r="I189"/>
  <c r="J189" s="1"/>
  <c r="I187"/>
  <c r="J187" s="1"/>
  <c r="I186"/>
  <c r="J186" s="1"/>
  <c r="I185"/>
  <c r="J185" s="1"/>
  <c r="I184"/>
  <c r="J184" s="1"/>
  <c r="I183"/>
  <c r="J183" s="1"/>
  <c r="I182"/>
  <c r="J182" s="1"/>
  <c r="I180"/>
  <c r="J180" s="1"/>
  <c r="I179"/>
  <c r="J179" s="1"/>
  <c r="I178"/>
  <c r="J178" s="1"/>
  <c r="I177"/>
  <c r="J177" s="1"/>
  <c r="I176"/>
  <c r="J176" s="1"/>
  <c r="I175"/>
  <c r="J175" s="1"/>
  <c r="I174"/>
  <c r="J174" s="1"/>
  <c r="I173"/>
  <c r="J173" s="1"/>
  <c r="I172"/>
  <c r="J172" s="1"/>
  <c r="I171"/>
  <c r="J171" s="1"/>
  <c r="I170"/>
  <c r="J170" s="1"/>
  <c r="I169"/>
  <c r="J169" s="1"/>
  <c r="I168"/>
  <c r="J168" s="1"/>
  <c r="I166"/>
  <c r="J166" s="1"/>
  <c r="I165"/>
  <c r="J165" s="1"/>
  <c r="I164"/>
  <c r="J164" s="1"/>
  <c r="I163"/>
  <c r="J163" s="1"/>
  <c r="I162"/>
  <c r="J162" s="1"/>
  <c r="I161"/>
  <c r="J161" s="1"/>
  <c r="I160"/>
  <c r="J160" s="1"/>
  <c r="I159"/>
  <c r="J159" s="1"/>
  <c r="I158"/>
  <c r="J158" s="1"/>
  <c r="I157"/>
  <c r="J157" s="1"/>
  <c r="I156"/>
  <c r="J156" s="1"/>
  <c r="I155"/>
  <c r="J155" s="1"/>
  <c r="I153"/>
  <c r="J153" s="1"/>
  <c r="I152"/>
  <c r="J152" s="1"/>
  <c r="I151"/>
  <c r="J151" s="1"/>
  <c r="I150"/>
  <c r="J150" s="1"/>
  <c r="I149"/>
  <c r="J149" s="1"/>
  <c r="I148"/>
  <c r="J148" s="1"/>
  <c r="I146"/>
  <c r="J146" s="1"/>
  <c r="I145"/>
  <c r="J145" s="1"/>
  <c r="I144"/>
  <c r="J144" s="1"/>
  <c r="I143"/>
  <c r="J143" s="1"/>
  <c r="I142"/>
  <c r="J142" s="1"/>
  <c r="I141"/>
  <c r="J141" s="1"/>
  <c r="I140"/>
  <c r="J140" s="1"/>
  <c r="I139"/>
  <c r="J139" s="1"/>
  <c r="I137"/>
  <c r="J137" s="1"/>
  <c r="I136"/>
  <c r="J136" s="1"/>
  <c r="I135"/>
  <c r="J135" s="1"/>
  <c r="I134"/>
  <c r="J134" s="1"/>
  <c r="I133"/>
  <c r="J133" s="1"/>
  <c r="I132"/>
  <c r="J132" s="1"/>
  <c r="I131"/>
  <c r="J131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03"/>
  <c r="J103" s="1"/>
  <c r="I102"/>
  <c r="J102" s="1"/>
  <c r="I101"/>
  <c r="J101" s="1"/>
  <c r="I99"/>
  <c r="J99" s="1"/>
  <c r="I98"/>
  <c r="J98" s="1"/>
  <c r="I97"/>
  <c r="J97" s="1"/>
  <c r="I96"/>
  <c r="J96" s="1"/>
  <c r="I95"/>
  <c r="J95" s="1"/>
  <c r="I94"/>
  <c r="J94" s="1"/>
  <c r="I93"/>
  <c r="J93" s="1"/>
  <c r="I92"/>
  <c r="J92" s="1"/>
  <c r="I91"/>
  <c r="J91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0"/>
  <c r="J80" s="1"/>
  <c r="I79"/>
  <c r="J79" s="1"/>
  <c r="I78"/>
  <c r="J78" s="1"/>
  <c r="I77"/>
  <c r="J77" s="1"/>
  <c r="I76"/>
  <c r="J76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1"/>
  <c r="J61" s="1"/>
  <c r="I60"/>
  <c r="J60" s="1"/>
  <c r="I59"/>
  <c r="J59" s="1"/>
  <c r="I58"/>
  <c r="J58" s="1"/>
  <c r="I57"/>
  <c r="J57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7"/>
  <c r="J7" s="1"/>
  <c r="F378"/>
  <c r="G378" s="1"/>
  <c r="F377"/>
  <c r="G377" s="1"/>
  <c r="F376"/>
  <c r="G376" s="1"/>
  <c r="F375"/>
  <c r="G375" s="1"/>
  <c r="F374"/>
  <c r="G374" s="1"/>
  <c r="F373"/>
  <c r="G373" s="1"/>
  <c r="F372"/>
  <c r="G372" s="1"/>
  <c r="F371"/>
  <c r="G371" s="1"/>
  <c r="F370"/>
  <c r="G370" s="1"/>
  <c r="F369"/>
  <c r="G369" s="1"/>
  <c r="F368"/>
  <c r="G368" s="1"/>
  <c r="F367"/>
  <c r="G367" s="1"/>
  <c r="F365"/>
  <c r="G365" s="1"/>
  <c r="F364"/>
  <c r="G364" s="1"/>
  <c r="F363"/>
  <c r="G363" s="1"/>
  <c r="F362"/>
  <c r="G362" s="1"/>
  <c r="F361"/>
  <c r="G361" s="1"/>
  <c r="F360"/>
  <c r="G360" s="1"/>
  <c r="F359"/>
  <c r="G359" s="1"/>
  <c r="F358"/>
  <c r="G358" s="1"/>
  <c r="F357"/>
  <c r="G357" s="1"/>
  <c r="F356"/>
  <c r="G356" s="1"/>
  <c r="F354"/>
  <c r="G354" s="1"/>
  <c r="F353"/>
  <c r="G353" s="1"/>
  <c r="F352"/>
  <c r="G352" s="1"/>
  <c r="F351"/>
  <c r="G351" s="1"/>
  <c r="F350"/>
  <c r="G350" s="1"/>
  <c r="F349"/>
  <c r="G349" s="1"/>
  <c r="F348"/>
  <c r="G348" s="1"/>
  <c r="F347"/>
  <c r="G347" s="1"/>
  <c r="F346"/>
  <c r="G346" s="1"/>
  <c r="F345"/>
  <c r="G345" s="1"/>
  <c r="F344"/>
  <c r="G344" s="1"/>
  <c r="F342"/>
  <c r="G342" s="1"/>
  <c r="F341"/>
  <c r="G341" s="1"/>
  <c r="F340"/>
  <c r="G340" s="1"/>
  <c r="F339"/>
  <c r="G339" s="1"/>
  <c r="F338"/>
  <c r="G338" s="1"/>
  <c r="F337"/>
  <c r="G337" s="1"/>
  <c r="F336"/>
  <c r="G336" s="1"/>
  <c r="F335"/>
  <c r="G335" s="1"/>
  <c r="F334"/>
  <c r="G334" s="1"/>
  <c r="F333"/>
  <c r="G333" s="1"/>
  <c r="F332"/>
  <c r="G332" s="1"/>
  <c r="F330"/>
  <c r="G330" s="1"/>
  <c r="F329"/>
  <c r="G329" s="1"/>
  <c r="F328"/>
  <c r="G328" s="1"/>
  <c r="F327"/>
  <c r="G327" s="1"/>
  <c r="F326"/>
  <c r="G326" s="1"/>
  <c r="F325"/>
  <c r="G325" s="1"/>
  <c r="F324"/>
  <c r="G324" s="1"/>
  <c r="F323"/>
  <c r="G323" s="1"/>
  <c r="F322"/>
  <c r="G322" s="1"/>
  <c r="F321"/>
  <c r="G321" s="1"/>
  <c r="F320"/>
  <c r="G320" s="1"/>
  <c r="F319"/>
  <c r="G319" s="1"/>
  <c r="F318"/>
  <c r="G318" s="1"/>
  <c r="F317"/>
  <c r="G317" s="1"/>
  <c r="F316"/>
  <c r="G316" s="1"/>
  <c r="F314"/>
  <c r="G314" s="1"/>
  <c r="F313"/>
  <c r="G313" s="1"/>
  <c r="F312"/>
  <c r="G312" s="1"/>
  <c r="F311"/>
  <c r="G311" s="1"/>
  <c r="F310"/>
  <c r="G310" s="1"/>
  <c r="F309"/>
  <c r="G309" s="1"/>
  <c r="F308"/>
  <c r="G308" s="1"/>
  <c r="F307"/>
  <c r="G307" s="1"/>
  <c r="F306"/>
  <c r="G306" s="1"/>
  <c r="F305"/>
  <c r="G305" s="1"/>
  <c r="F304"/>
  <c r="G304" s="1"/>
  <c r="F303"/>
  <c r="G303" s="1"/>
  <c r="F302"/>
  <c r="G302" s="1"/>
  <c r="F301"/>
  <c r="G301" s="1"/>
  <c r="F300"/>
  <c r="G300" s="1"/>
  <c r="F299"/>
  <c r="G299" s="1"/>
  <c r="F298"/>
  <c r="G298" s="1"/>
  <c r="F297"/>
  <c r="G297" s="1"/>
  <c r="F296"/>
  <c r="G296" s="1"/>
  <c r="F295"/>
  <c r="G295" s="1"/>
  <c r="F294"/>
  <c r="G294" s="1"/>
  <c r="F293"/>
  <c r="G293" s="1"/>
  <c r="F292"/>
  <c r="G292" s="1"/>
  <c r="F291"/>
  <c r="G291" s="1"/>
  <c r="F289"/>
  <c r="G289" s="1"/>
  <c r="F288"/>
  <c r="G288" s="1"/>
  <c r="F287"/>
  <c r="G287" s="1"/>
  <c r="F286"/>
  <c r="G286" s="1"/>
  <c r="F285"/>
  <c r="G285" s="1"/>
  <c r="F284"/>
  <c r="G284" s="1"/>
  <c r="F283"/>
  <c r="G283" s="1"/>
  <c r="F282"/>
  <c r="G282" s="1"/>
  <c r="F281"/>
  <c r="G281" s="1"/>
  <c r="F280"/>
  <c r="G280" s="1"/>
  <c r="F279"/>
  <c r="G279" s="1"/>
  <c r="F278"/>
  <c r="G278" s="1"/>
  <c r="F277"/>
  <c r="G277" s="1"/>
  <c r="F276"/>
  <c r="G276" s="1"/>
  <c r="F275"/>
  <c r="G275" s="1"/>
  <c r="F274"/>
  <c r="G274" s="1"/>
  <c r="F273"/>
  <c r="G273" s="1"/>
  <c r="F271"/>
  <c r="G271" s="1"/>
  <c r="F270"/>
  <c r="G270" s="1"/>
  <c r="F269"/>
  <c r="G269" s="1"/>
  <c r="F268"/>
  <c r="G268" s="1"/>
  <c r="F267"/>
  <c r="G267" s="1"/>
  <c r="F266"/>
  <c r="G266" s="1"/>
  <c r="F265"/>
  <c r="G265" s="1"/>
  <c r="F263"/>
  <c r="G263" s="1"/>
  <c r="F262"/>
  <c r="G262" s="1"/>
  <c r="F261"/>
  <c r="G261" s="1"/>
  <c r="F260"/>
  <c r="G260" s="1"/>
  <c r="F259"/>
  <c r="G259" s="1"/>
  <c r="F258"/>
  <c r="G258" s="1"/>
  <c r="F257"/>
  <c r="G257" s="1"/>
  <c r="F256"/>
  <c r="G256" s="1"/>
  <c r="F255"/>
  <c r="G255" s="1"/>
  <c r="F254"/>
  <c r="G254" s="1"/>
  <c r="F253"/>
  <c r="G253" s="1"/>
  <c r="F252"/>
  <c r="G252" s="1"/>
  <c r="F251"/>
  <c r="G251" s="1"/>
  <c r="F250"/>
  <c r="G250" s="1"/>
  <c r="F249"/>
  <c r="G249" s="1"/>
  <c r="F247"/>
  <c r="G247" s="1"/>
  <c r="F246"/>
  <c r="G246" s="1"/>
  <c r="F245"/>
  <c r="G245" s="1"/>
  <c r="F244"/>
  <c r="G244" s="1"/>
  <c r="F243"/>
  <c r="G243" s="1"/>
  <c r="F242"/>
  <c r="G242" s="1"/>
  <c r="F241"/>
  <c r="G241" s="1"/>
  <c r="F240"/>
  <c r="G240" s="1"/>
  <c r="F238"/>
  <c r="G238" s="1"/>
  <c r="F237"/>
  <c r="G237" s="1"/>
  <c r="F236"/>
  <c r="G236" s="1"/>
  <c r="F235"/>
  <c r="G235" s="1"/>
  <c r="F234"/>
  <c r="G234" s="1"/>
  <c r="F233"/>
  <c r="G233" s="1"/>
  <c r="F232"/>
  <c r="G232" s="1"/>
  <c r="F231"/>
  <c r="G231" s="1"/>
  <c r="F230"/>
  <c r="G230" s="1"/>
  <c r="F228"/>
  <c r="G228" s="1"/>
  <c r="F227"/>
  <c r="G227" s="1"/>
  <c r="F226"/>
  <c r="G226" s="1"/>
  <c r="F225"/>
  <c r="G225" s="1"/>
  <c r="F224"/>
  <c r="G224" s="1"/>
  <c r="F223"/>
  <c r="G223" s="1"/>
  <c r="F222"/>
  <c r="G222" s="1"/>
  <c r="F221"/>
  <c r="G221" s="1"/>
  <c r="F220"/>
  <c r="G220" s="1"/>
  <c r="F219"/>
  <c r="G219" s="1"/>
  <c r="F218"/>
  <c r="G218" s="1"/>
  <c r="F217"/>
  <c r="G217" s="1"/>
  <c r="F216"/>
  <c r="G216" s="1"/>
  <c r="F214"/>
  <c r="G214" s="1"/>
  <c r="F213"/>
  <c r="G213" s="1"/>
  <c r="F212"/>
  <c r="G212" s="1"/>
  <c r="F211"/>
  <c r="G211" s="1"/>
  <c r="F210"/>
  <c r="G210" s="1"/>
  <c r="F209"/>
  <c r="G209" s="1"/>
  <c r="F208"/>
  <c r="G208" s="1"/>
  <c r="F207"/>
  <c r="G207" s="1"/>
  <c r="F206"/>
  <c r="G206" s="1"/>
  <c r="F205"/>
  <c r="G205" s="1"/>
  <c r="F204"/>
  <c r="G204" s="1"/>
  <c r="F203"/>
  <c r="G203" s="1"/>
  <c r="F201"/>
  <c r="G201" s="1"/>
  <c r="F200"/>
  <c r="G200" s="1"/>
  <c r="F199"/>
  <c r="G199" s="1"/>
  <c r="F198"/>
  <c r="G198" s="1"/>
  <c r="F197"/>
  <c r="G197" s="1"/>
  <c r="F196"/>
  <c r="G196" s="1"/>
  <c r="F195"/>
  <c r="G195" s="1"/>
  <c r="F194"/>
  <c r="G194" s="1"/>
  <c r="F193"/>
  <c r="G193" s="1"/>
  <c r="F192"/>
  <c r="G192" s="1"/>
  <c r="F191"/>
  <c r="G191" s="1"/>
  <c r="F190"/>
  <c r="G190" s="1"/>
  <c r="F189"/>
  <c r="G189" s="1"/>
  <c r="F187"/>
  <c r="G187" s="1"/>
  <c r="F186"/>
  <c r="G186" s="1"/>
  <c r="F185"/>
  <c r="G185" s="1"/>
  <c r="F184"/>
  <c r="G184" s="1"/>
  <c r="F183"/>
  <c r="G183" s="1"/>
  <c r="F182"/>
  <c r="G182" s="1"/>
  <c r="F180"/>
  <c r="G180" s="1"/>
  <c r="F179"/>
  <c r="G179" s="1"/>
  <c r="F178"/>
  <c r="G178" s="1"/>
  <c r="F177"/>
  <c r="G177" s="1"/>
  <c r="F176"/>
  <c r="G176" s="1"/>
  <c r="F175"/>
  <c r="G175" s="1"/>
  <c r="F174"/>
  <c r="G174" s="1"/>
  <c r="F173"/>
  <c r="G173" s="1"/>
  <c r="F172"/>
  <c r="G172" s="1"/>
  <c r="F171"/>
  <c r="G171" s="1"/>
  <c r="F170"/>
  <c r="G170" s="1"/>
  <c r="F169"/>
  <c r="G169" s="1"/>
  <c r="F168"/>
  <c r="G168" s="1"/>
  <c r="F166"/>
  <c r="G166" s="1"/>
  <c r="F165"/>
  <c r="G165" s="1"/>
  <c r="F164"/>
  <c r="G164" s="1"/>
  <c r="F163"/>
  <c r="G163" s="1"/>
  <c r="F162"/>
  <c r="G162" s="1"/>
  <c r="F161"/>
  <c r="G161" s="1"/>
  <c r="F160"/>
  <c r="G160" s="1"/>
  <c r="F159"/>
  <c r="G159" s="1"/>
  <c r="F158"/>
  <c r="G158" s="1"/>
  <c r="F157"/>
  <c r="G157" s="1"/>
  <c r="F156"/>
  <c r="G156" s="1"/>
  <c r="F155"/>
  <c r="G155" s="1"/>
  <c r="F153"/>
  <c r="G153" s="1"/>
  <c r="F152"/>
  <c r="G152" s="1"/>
  <c r="F151"/>
  <c r="G151" s="1"/>
  <c r="F150"/>
  <c r="G150" s="1"/>
  <c r="F149"/>
  <c r="G149" s="1"/>
  <c r="F148"/>
  <c r="G148" s="1"/>
  <c r="F146"/>
  <c r="G146" s="1"/>
  <c r="F145"/>
  <c r="G145" s="1"/>
  <c r="F144"/>
  <c r="G144" s="1"/>
  <c r="F143"/>
  <c r="G143" s="1"/>
  <c r="F142"/>
  <c r="G142" s="1"/>
  <c r="F141"/>
  <c r="G141" s="1"/>
  <c r="F140"/>
  <c r="G140" s="1"/>
  <c r="F139"/>
  <c r="G139" s="1"/>
  <c r="F137"/>
  <c r="G137" s="1"/>
  <c r="F136"/>
  <c r="G136" s="1"/>
  <c r="F135"/>
  <c r="G135" s="1"/>
  <c r="F134"/>
  <c r="G134" s="1"/>
  <c r="F133"/>
  <c r="G133" s="1"/>
  <c r="F132"/>
  <c r="G132" s="1"/>
  <c r="F131"/>
  <c r="G131" s="1"/>
  <c r="F129"/>
  <c r="G129" s="1"/>
  <c r="F128"/>
  <c r="G128" s="1"/>
  <c r="F127"/>
  <c r="G127" s="1"/>
  <c r="F126"/>
  <c r="G126" s="1"/>
  <c r="F125"/>
  <c r="G125" s="1"/>
  <c r="F124"/>
  <c r="G124" s="1"/>
  <c r="F123"/>
  <c r="G123" s="1"/>
  <c r="F122"/>
  <c r="G122" s="1"/>
  <c r="F121"/>
  <c r="G121" s="1"/>
  <c r="F120"/>
  <c r="G120" s="1"/>
  <c r="F119"/>
  <c r="G119" s="1"/>
  <c r="F118"/>
  <c r="G118" s="1"/>
  <c r="F117"/>
  <c r="G117" s="1"/>
  <c r="F116"/>
  <c r="G116" s="1"/>
  <c r="F115"/>
  <c r="G115" s="1"/>
  <c r="F113"/>
  <c r="G113" s="1"/>
  <c r="F112"/>
  <c r="G112" s="1"/>
  <c r="F111"/>
  <c r="G111" s="1"/>
  <c r="F110"/>
  <c r="G110" s="1"/>
  <c r="F109"/>
  <c r="G109" s="1"/>
  <c r="F108"/>
  <c r="G108" s="1"/>
  <c r="F107"/>
  <c r="G107" s="1"/>
  <c r="F106"/>
  <c r="G106" s="1"/>
  <c r="F105"/>
  <c r="G105" s="1"/>
  <c r="F104"/>
  <c r="G104" s="1"/>
  <c r="F103"/>
  <c r="G103" s="1"/>
  <c r="F102"/>
  <c r="G102" s="1"/>
  <c r="F101"/>
  <c r="G101" s="1"/>
  <c r="F99"/>
  <c r="G99" s="1"/>
  <c r="F98"/>
  <c r="G98" s="1"/>
  <c r="F97"/>
  <c r="G97" s="1"/>
  <c r="F96"/>
  <c r="G96" s="1"/>
  <c r="F95"/>
  <c r="G95" s="1"/>
  <c r="F94"/>
  <c r="G94" s="1"/>
  <c r="F93"/>
  <c r="G93" s="1"/>
  <c r="F92"/>
  <c r="G92" s="1"/>
  <c r="F91"/>
  <c r="G91" s="1"/>
  <c r="F89"/>
  <c r="G89" s="1"/>
  <c r="F88"/>
  <c r="G88" s="1"/>
  <c r="F87"/>
  <c r="G87" s="1"/>
  <c r="F86"/>
  <c r="G86" s="1"/>
  <c r="F85"/>
  <c r="G85" s="1"/>
  <c r="F84"/>
  <c r="G84" s="1"/>
  <c r="F83"/>
  <c r="G83" s="1"/>
  <c r="F82"/>
  <c r="G82" s="1"/>
  <c r="F80"/>
  <c r="G80" s="1"/>
  <c r="F79"/>
  <c r="G79" s="1"/>
  <c r="F78"/>
  <c r="G78" s="1"/>
  <c r="F77"/>
  <c r="G77" s="1"/>
  <c r="F76"/>
  <c r="G76" s="1"/>
  <c r="F74"/>
  <c r="G74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F63"/>
  <c r="G63" s="1"/>
  <c r="F61"/>
  <c r="G61" s="1"/>
  <c r="F60"/>
  <c r="G60" s="1"/>
  <c r="F59"/>
  <c r="G59" s="1"/>
  <c r="F58"/>
  <c r="G58" s="1"/>
  <c r="F57"/>
  <c r="G57" s="1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G36"/>
  <c r="F36"/>
  <c r="F35"/>
  <c r="G35" s="1"/>
  <c r="F34"/>
  <c r="G34" s="1"/>
  <c r="F33"/>
  <c r="G33" s="1"/>
  <c r="F32"/>
  <c r="G32" s="1"/>
  <c r="F31"/>
  <c r="G31" s="1"/>
  <c r="G30"/>
  <c r="F30"/>
  <c r="F29"/>
  <c r="G29" s="1"/>
  <c r="F28"/>
  <c r="G28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7"/>
  <c r="G7" s="1"/>
  <c r="C378"/>
  <c r="D378" s="1"/>
  <c r="C377"/>
  <c r="D377" s="1"/>
  <c r="C376"/>
  <c r="D376" s="1"/>
  <c r="C375"/>
  <c r="D375" s="1"/>
  <c r="C374"/>
  <c r="D374" s="1"/>
  <c r="C373"/>
  <c r="D373" s="1"/>
  <c r="C372"/>
  <c r="D372" s="1"/>
  <c r="C371"/>
  <c r="D371" s="1"/>
  <c r="C370"/>
  <c r="D370" s="1"/>
  <c r="C369"/>
  <c r="D369" s="1"/>
  <c r="C368"/>
  <c r="D368" s="1"/>
  <c r="C367"/>
  <c r="D367" s="1"/>
  <c r="C365"/>
  <c r="D365" s="1"/>
  <c r="C364"/>
  <c r="D364" s="1"/>
  <c r="C363"/>
  <c r="D363" s="1"/>
  <c r="C362"/>
  <c r="D362" s="1"/>
  <c r="C361"/>
  <c r="D361" s="1"/>
  <c r="C360"/>
  <c r="D360" s="1"/>
  <c r="C359"/>
  <c r="D359" s="1"/>
  <c r="C358"/>
  <c r="D358" s="1"/>
  <c r="C357"/>
  <c r="D357" s="1"/>
  <c r="C356"/>
  <c r="D356" s="1"/>
  <c r="C354"/>
  <c r="D354" s="1"/>
  <c r="C353"/>
  <c r="D353" s="1"/>
  <c r="C352"/>
  <c r="D352" s="1"/>
  <c r="C351"/>
  <c r="D351" s="1"/>
  <c r="C350"/>
  <c r="D350" s="1"/>
  <c r="C349"/>
  <c r="D349" s="1"/>
  <c r="C348"/>
  <c r="D348" s="1"/>
  <c r="C347"/>
  <c r="D347" s="1"/>
  <c r="C346"/>
  <c r="D346" s="1"/>
  <c r="C345"/>
  <c r="D345" s="1"/>
  <c r="C344"/>
  <c r="D344" s="1"/>
  <c r="D342"/>
  <c r="C342"/>
  <c r="C341"/>
  <c r="D341" s="1"/>
  <c r="C340"/>
  <c r="D340" s="1"/>
  <c r="C339"/>
  <c r="D339" s="1"/>
  <c r="C338"/>
  <c r="D338" s="1"/>
  <c r="C337"/>
  <c r="D337" s="1"/>
  <c r="C336"/>
  <c r="D336" s="1"/>
  <c r="C335"/>
  <c r="D335" s="1"/>
  <c r="C334"/>
  <c r="D334" s="1"/>
  <c r="C333"/>
  <c r="D333" s="1"/>
  <c r="C332"/>
  <c r="D332" s="1"/>
  <c r="C330"/>
  <c r="D330" s="1"/>
  <c r="C329"/>
  <c r="D329" s="1"/>
  <c r="C328"/>
  <c r="D328" s="1"/>
  <c r="C327"/>
  <c r="D327" s="1"/>
  <c r="C326"/>
  <c r="D326" s="1"/>
  <c r="C325"/>
  <c r="D325" s="1"/>
  <c r="C324"/>
  <c r="D324" s="1"/>
  <c r="C323"/>
  <c r="D323" s="1"/>
  <c r="C322"/>
  <c r="D322" s="1"/>
  <c r="C321"/>
  <c r="D321" s="1"/>
  <c r="C320"/>
  <c r="D320" s="1"/>
  <c r="C319"/>
  <c r="D319" s="1"/>
  <c r="C318"/>
  <c r="D318" s="1"/>
  <c r="C317"/>
  <c r="D317" s="1"/>
  <c r="C316"/>
  <c r="D316" s="1"/>
  <c r="C314"/>
  <c r="D314" s="1"/>
  <c r="C313"/>
  <c r="D313" s="1"/>
  <c r="C312"/>
  <c r="D312" s="1"/>
  <c r="C311"/>
  <c r="D311" s="1"/>
  <c r="D310"/>
  <c r="C310"/>
  <c r="C309"/>
  <c r="D309" s="1"/>
  <c r="C308"/>
  <c r="D308" s="1"/>
  <c r="C307"/>
  <c r="D307" s="1"/>
  <c r="C306"/>
  <c r="D306" s="1"/>
  <c r="C305"/>
  <c r="D305" s="1"/>
  <c r="C304"/>
  <c r="D304" s="1"/>
  <c r="C303"/>
  <c r="D303" s="1"/>
  <c r="C302"/>
  <c r="D302" s="1"/>
  <c r="C301"/>
  <c r="D301" s="1"/>
  <c r="C300"/>
  <c r="D300" s="1"/>
  <c r="C299"/>
  <c r="D299" s="1"/>
  <c r="C298"/>
  <c r="D298" s="1"/>
  <c r="C297"/>
  <c r="D297" s="1"/>
  <c r="C296"/>
  <c r="D296" s="1"/>
  <c r="C295"/>
  <c r="D295" s="1"/>
  <c r="C294"/>
  <c r="D294" s="1"/>
  <c r="C293"/>
  <c r="D293" s="1"/>
  <c r="C292"/>
  <c r="D292" s="1"/>
  <c r="C291"/>
  <c r="D291" s="1"/>
  <c r="C289"/>
  <c r="D289" s="1"/>
  <c r="C288"/>
  <c r="D288" s="1"/>
  <c r="C287"/>
  <c r="D287" s="1"/>
  <c r="C286"/>
  <c r="D286" s="1"/>
  <c r="C285"/>
  <c r="D285" s="1"/>
  <c r="C284"/>
  <c r="D284" s="1"/>
  <c r="C283"/>
  <c r="D283" s="1"/>
  <c r="C282"/>
  <c r="D282" s="1"/>
  <c r="C281"/>
  <c r="D281" s="1"/>
  <c r="C280"/>
  <c r="D280" s="1"/>
  <c r="C279"/>
  <c r="D279" s="1"/>
  <c r="C278"/>
  <c r="D278" s="1"/>
  <c r="C277"/>
  <c r="D277" s="1"/>
  <c r="C276"/>
  <c r="D276" s="1"/>
  <c r="C275"/>
  <c r="D275" s="1"/>
  <c r="D274"/>
  <c r="C274"/>
  <c r="C273"/>
  <c r="D273" s="1"/>
  <c r="C271"/>
  <c r="D271" s="1"/>
  <c r="D270"/>
  <c r="C270"/>
  <c r="C269"/>
  <c r="D269" s="1"/>
  <c r="C268"/>
  <c r="D268" s="1"/>
  <c r="C267"/>
  <c r="D267" s="1"/>
  <c r="C266"/>
  <c r="D266" s="1"/>
  <c r="C265"/>
  <c r="D265" s="1"/>
  <c r="C263"/>
  <c r="D263" s="1"/>
  <c r="C262"/>
  <c r="D262" s="1"/>
  <c r="C261"/>
  <c r="D261" s="1"/>
  <c r="C260"/>
  <c r="D260" s="1"/>
  <c r="C259"/>
  <c r="D259" s="1"/>
  <c r="C258"/>
  <c r="D258" s="1"/>
  <c r="C257"/>
  <c r="D257" s="1"/>
  <c r="C256"/>
  <c r="D256" s="1"/>
  <c r="C255"/>
  <c r="D255" s="1"/>
  <c r="D254"/>
  <c r="C254"/>
  <c r="C253"/>
  <c r="D253" s="1"/>
  <c r="C252"/>
  <c r="D252" s="1"/>
  <c r="C251"/>
  <c r="D251" s="1"/>
  <c r="C250"/>
  <c r="D250" s="1"/>
  <c r="C249"/>
  <c r="D249" s="1"/>
  <c r="C247"/>
  <c r="D247" s="1"/>
  <c r="C246"/>
  <c r="D246" s="1"/>
  <c r="C245"/>
  <c r="D245" s="1"/>
  <c r="C244"/>
  <c r="D244" s="1"/>
  <c r="C243"/>
  <c r="D243" s="1"/>
  <c r="C242"/>
  <c r="D242" s="1"/>
  <c r="C241"/>
  <c r="D241" s="1"/>
  <c r="C240"/>
  <c r="D240" s="1"/>
  <c r="C238"/>
  <c r="D238" s="1"/>
  <c r="C237"/>
  <c r="D237" s="1"/>
  <c r="C236"/>
  <c r="D236" s="1"/>
  <c r="C235"/>
  <c r="D235" s="1"/>
  <c r="C234"/>
  <c r="D234" s="1"/>
  <c r="C233"/>
  <c r="D233" s="1"/>
  <c r="C232"/>
  <c r="D232" s="1"/>
  <c r="C231"/>
  <c r="D231" s="1"/>
  <c r="C230"/>
  <c r="D230" s="1"/>
  <c r="C228"/>
  <c r="D228" s="1"/>
  <c r="C227"/>
  <c r="D227" s="1"/>
  <c r="C226"/>
  <c r="D226" s="1"/>
  <c r="C225"/>
  <c r="D225" s="1"/>
  <c r="C224"/>
  <c r="D224" s="1"/>
  <c r="C223"/>
  <c r="D223" s="1"/>
  <c r="C222"/>
  <c r="D222" s="1"/>
  <c r="C221"/>
  <c r="D221" s="1"/>
  <c r="C220"/>
  <c r="D220" s="1"/>
  <c r="C219"/>
  <c r="D219" s="1"/>
  <c r="C218"/>
  <c r="D218" s="1"/>
  <c r="C217"/>
  <c r="D217" s="1"/>
  <c r="C216"/>
  <c r="D216" s="1"/>
  <c r="C214"/>
  <c r="D214" s="1"/>
  <c r="C213"/>
  <c r="D213" s="1"/>
  <c r="C212"/>
  <c r="D212" s="1"/>
  <c r="C211"/>
  <c r="D211" s="1"/>
  <c r="C210"/>
  <c r="D210" s="1"/>
  <c r="C209"/>
  <c r="D209" s="1"/>
  <c r="C208"/>
  <c r="D208" s="1"/>
  <c r="C207"/>
  <c r="D207" s="1"/>
  <c r="C206"/>
  <c r="D206" s="1"/>
  <c r="C205"/>
  <c r="D205" s="1"/>
  <c r="C204"/>
  <c r="D204" s="1"/>
  <c r="C203"/>
  <c r="D203" s="1"/>
  <c r="C201"/>
  <c r="D201" s="1"/>
  <c r="C200"/>
  <c r="D200" s="1"/>
  <c r="C199"/>
  <c r="D199" s="1"/>
  <c r="C198"/>
  <c r="D198" s="1"/>
  <c r="C197"/>
  <c r="D197" s="1"/>
  <c r="C196"/>
  <c r="D196" s="1"/>
  <c r="C195"/>
  <c r="D195" s="1"/>
  <c r="C194"/>
  <c r="D194" s="1"/>
  <c r="C193"/>
  <c r="D193" s="1"/>
  <c r="C192"/>
  <c r="D192" s="1"/>
  <c r="C191"/>
  <c r="D191" s="1"/>
  <c r="C190"/>
  <c r="D190" s="1"/>
  <c r="C189"/>
  <c r="D189" s="1"/>
  <c r="C187"/>
  <c r="D187" s="1"/>
  <c r="C186"/>
  <c r="D186" s="1"/>
  <c r="C185"/>
  <c r="D185" s="1"/>
  <c r="C184"/>
  <c r="D184" s="1"/>
  <c r="C183"/>
  <c r="D183" s="1"/>
  <c r="C182"/>
  <c r="D182" s="1"/>
  <c r="C180"/>
  <c r="D180" s="1"/>
  <c r="C179"/>
  <c r="D179" s="1"/>
  <c r="C178"/>
  <c r="D178" s="1"/>
  <c r="C177"/>
  <c r="D177" s="1"/>
  <c r="C176"/>
  <c r="D176" s="1"/>
  <c r="C175"/>
  <c r="D175" s="1"/>
  <c r="C174"/>
  <c r="D174" s="1"/>
  <c r="C173"/>
  <c r="D173" s="1"/>
  <c r="C172"/>
  <c r="D172" s="1"/>
  <c r="C171"/>
  <c r="D171" s="1"/>
  <c r="C170"/>
  <c r="D170" s="1"/>
  <c r="C169"/>
  <c r="D169" s="1"/>
  <c r="C168"/>
  <c r="D168" s="1"/>
  <c r="C166"/>
  <c r="D166" s="1"/>
  <c r="C165"/>
  <c r="D165" s="1"/>
  <c r="C164"/>
  <c r="D164" s="1"/>
  <c r="C163"/>
  <c r="D163" s="1"/>
  <c r="C162"/>
  <c r="D162" s="1"/>
  <c r="C161"/>
  <c r="D161" s="1"/>
  <c r="D160"/>
  <c r="C160"/>
  <c r="C159"/>
  <c r="D159" s="1"/>
  <c r="C158"/>
  <c r="D158" s="1"/>
  <c r="C157"/>
  <c r="D157" s="1"/>
  <c r="C156"/>
  <c r="D156" s="1"/>
  <c r="C155"/>
  <c r="D155" s="1"/>
  <c r="C153"/>
  <c r="D153" s="1"/>
  <c r="C152"/>
  <c r="D152" s="1"/>
  <c r="C151"/>
  <c r="D151" s="1"/>
  <c r="C150"/>
  <c r="D150" s="1"/>
  <c r="C149"/>
  <c r="D149" s="1"/>
  <c r="D148"/>
  <c r="C148"/>
  <c r="C146"/>
  <c r="D146" s="1"/>
  <c r="C145"/>
  <c r="D145" s="1"/>
  <c r="C144"/>
  <c r="D144" s="1"/>
  <c r="C143"/>
  <c r="D143" s="1"/>
  <c r="C142"/>
  <c r="D142" s="1"/>
  <c r="C141"/>
  <c r="D141" s="1"/>
  <c r="C140"/>
  <c r="D140" s="1"/>
  <c r="C139"/>
  <c r="D139" s="1"/>
  <c r="C137"/>
  <c r="D137" s="1"/>
  <c r="C136"/>
  <c r="D136" s="1"/>
  <c r="C135"/>
  <c r="D135" s="1"/>
  <c r="C134"/>
  <c r="D134" s="1"/>
  <c r="C133"/>
  <c r="D133" s="1"/>
  <c r="C132"/>
  <c r="D132" s="1"/>
  <c r="C131"/>
  <c r="D131" s="1"/>
  <c r="C129"/>
  <c r="D129" s="1"/>
  <c r="C128"/>
  <c r="D128" s="1"/>
  <c r="C127"/>
  <c r="D127" s="1"/>
  <c r="C126"/>
  <c r="D126" s="1"/>
  <c r="C125"/>
  <c r="D125" s="1"/>
  <c r="C124"/>
  <c r="D124" s="1"/>
  <c r="C123"/>
  <c r="D123" s="1"/>
  <c r="D122"/>
  <c r="C122"/>
  <c r="C121"/>
  <c r="D121" s="1"/>
  <c r="C120"/>
  <c r="D120" s="1"/>
  <c r="C119"/>
  <c r="D119" s="1"/>
  <c r="C118"/>
  <c r="D118" s="1"/>
  <c r="C117"/>
  <c r="D117" s="1"/>
  <c r="C116"/>
  <c r="D116" s="1"/>
  <c r="C115"/>
  <c r="D115" s="1"/>
  <c r="C113"/>
  <c r="D113" s="1"/>
  <c r="C112"/>
  <c r="D112" s="1"/>
  <c r="C111"/>
  <c r="D111" s="1"/>
  <c r="C110"/>
  <c r="D110" s="1"/>
  <c r="C109"/>
  <c r="D109" s="1"/>
  <c r="C108"/>
  <c r="D108" s="1"/>
  <c r="C107"/>
  <c r="D107" s="1"/>
  <c r="C106"/>
  <c r="D106" s="1"/>
  <c r="C105"/>
  <c r="D105" s="1"/>
  <c r="C104"/>
  <c r="D104" s="1"/>
  <c r="C103"/>
  <c r="D103" s="1"/>
  <c r="C102"/>
  <c r="D102" s="1"/>
  <c r="C101"/>
  <c r="D101" s="1"/>
  <c r="C99"/>
  <c r="D99" s="1"/>
  <c r="C98"/>
  <c r="D98" s="1"/>
  <c r="C97"/>
  <c r="D97" s="1"/>
  <c r="C96"/>
  <c r="D96" s="1"/>
  <c r="C95"/>
  <c r="D95" s="1"/>
  <c r="C94"/>
  <c r="D94" s="1"/>
  <c r="C93"/>
  <c r="D93" s="1"/>
  <c r="C92"/>
  <c r="D92" s="1"/>
  <c r="C91"/>
  <c r="D91" s="1"/>
  <c r="C89"/>
  <c r="D89" s="1"/>
  <c r="C88"/>
  <c r="D88" s="1"/>
  <c r="C87"/>
  <c r="D87" s="1"/>
  <c r="C86"/>
  <c r="D86" s="1"/>
  <c r="C85"/>
  <c r="D85" s="1"/>
  <c r="C84"/>
  <c r="D84" s="1"/>
  <c r="C83"/>
  <c r="D83" s="1"/>
  <c r="C82"/>
  <c r="D82" s="1"/>
  <c r="C80"/>
  <c r="D80" s="1"/>
  <c r="C79"/>
  <c r="D79" s="1"/>
  <c r="C78"/>
  <c r="D78" s="1"/>
  <c r="C77"/>
  <c r="D77" s="1"/>
  <c r="C76"/>
  <c r="D76" s="1"/>
  <c r="C74"/>
  <c r="D74" s="1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C63"/>
  <c r="D63" s="1"/>
  <c r="C61"/>
  <c r="D61" s="1"/>
  <c r="C60"/>
  <c r="D60" s="1"/>
  <c r="C59"/>
  <c r="D59" s="1"/>
  <c r="C58"/>
  <c r="D58" s="1"/>
  <c r="C57"/>
  <c r="D57" s="1"/>
  <c r="C54"/>
  <c r="D54" s="1"/>
  <c r="C53"/>
  <c r="D53" s="1"/>
  <c r="D52"/>
  <c r="C52"/>
  <c r="C51"/>
  <c r="D51" s="1"/>
  <c r="C50"/>
  <c r="D50" s="1"/>
  <c r="C49"/>
  <c r="D49" s="1"/>
  <c r="C48"/>
  <c r="D48" s="1"/>
  <c r="C47"/>
  <c r="D47" s="1"/>
  <c r="C46"/>
  <c r="D46" s="1"/>
  <c r="C45"/>
  <c r="D45" s="1"/>
  <c r="C44"/>
  <c r="D44" s="1"/>
  <c r="C43"/>
  <c r="D43" s="1"/>
  <c r="C42"/>
  <c r="D42" s="1"/>
  <c r="C41"/>
  <c r="D41" s="1"/>
  <c r="D40"/>
  <c r="C40"/>
  <c r="C39"/>
  <c r="D39" s="1"/>
  <c r="C38"/>
  <c r="D38" s="1"/>
  <c r="C37"/>
  <c r="D37" s="1"/>
  <c r="C36"/>
  <c r="D36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16"/>
  <c r="D16" s="1"/>
  <c r="C7"/>
  <c r="D7" s="1"/>
  <c r="B55" l="1"/>
  <c r="B27"/>
  <c r="B6"/>
  <c r="T55" l="1"/>
  <c r="N55"/>
  <c r="Q55"/>
  <c r="N17" l="1"/>
  <c r="T27"/>
  <c r="T379" s="1"/>
  <c r="Q27"/>
  <c r="Q379" s="1"/>
  <c r="N27"/>
  <c r="N6"/>
  <c r="N379" l="1"/>
  <c r="AE377" i="7"/>
  <c r="AF377" s="1"/>
  <c r="B377" i="8" s="1"/>
  <c r="AE70" i="7"/>
  <c r="AE9"/>
  <c r="E377" i="8" l="1"/>
  <c r="K377"/>
  <c r="H377"/>
  <c r="AP6" i="7"/>
  <c r="AP27"/>
  <c r="AN379"/>
  <c r="AL55" l="1"/>
  <c r="AL27"/>
  <c r="AL17"/>
  <c r="AL6"/>
  <c r="AL379" l="1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28"/>
  <c r="J8"/>
  <c r="J9"/>
  <c r="J10"/>
  <c r="J11"/>
  <c r="J12"/>
  <c r="J13"/>
  <c r="J14"/>
  <c r="J15"/>
  <c r="J16"/>
  <c r="J7"/>
  <c r="D367"/>
  <c r="D378"/>
  <c r="D377"/>
  <c r="D376"/>
  <c r="D375"/>
  <c r="D374"/>
  <c r="D373"/>
  <c r="D372"/>
  <c r="D371"/>
  <c r="D370"/>
  <c r="D369"/>
  <c r="D368"/>
  <c r="D365"/>
  <c r="D364"/>
  <c r="D363"/>
  <c r="D362"/>
  <c r="D361"/>
  <c r="D360"/>
  <c r="D359"/>
  <c r="D358"/>
  <c r="D357"/>
  <c r="D356"/>
  <c r="D354"/>
  <c r="D353"/>
  <c r="D352"/>
  <c r="D351"/>
  <c r="D350"/>
  <c r="D349"/>
  <c r="D348"/>
  <c r="D347"/>
  <c r="D346"/>
  <c r="D345"/>
  <c r="D344"/>
  <c r="D342"/>
  <c r="D341"/>
  <c r="D340"/>
  <c r="D339"/>
  <c r="D338"/>
  <c r="D337"/>
  <c r="D336"/>
  <c r="D335"/>
  <c r="D334"/>
  <c r="D333"/>
  <c r="D332"/>
  <c r="D330"/>
  <c r="D329"/>
  <c r="D328"/>
  <c r="D327"/>
  <c r="D326"/>
  <c r="D325"/>
  <c r="D324"/>
  <c r="D323"/>
  <c r="D322"/>
  <c r="D321"/>
  <c r="D320"/>
  <c r="D319"/>
  <c r="D318"/>
  <c r="D317"/>
  <c r="D316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1"/>
  <c r="D270"/>
  <c r="D269"/>
  <c r="D268"/>
  <c r="D267"/>
  <c r="D266"/>
  <c r="D265"/>
  <c r="D263"/>
  <c r="D262"/>
  <c r="D261"/>
  <c r="D260"/>
  <c r="D259"/>
  <c r="D258"/>
  <c r="D257"/>
  <c r="D256"/>
  <c r="D255"/>
  <c r="D254"/>
  <c r="D253"/>
  <c r="D252"/>
  <c r="D251"/>
  <c r="D250"/>
  <c r="D249"/>
  <c r="D247"/>
  <c r="D246"/>
  <c r="D245"/>
  <c r="D244"/>
  <c r="D243"/>
  <c r="D242"/>
  <c r="D241"/>
  <c r="D240"/>
  <c r="D238"/>
  <c r="D237"/>
  <c r="D236"/>
  <c r="D235"/>
  <c r="D234"/>
  <c r="D233"/>
  <c r="D232"/>
  <c r="D231"/>
  <c r="D230"/>
  <c r="D228"/>
  <c r="D227"/>
  <c r="D226"/>
  <c r="D225"/>
  <c r="D224"/>
  <c r="D223"/>
  <c r="D222"/>
  <c r="D221"/>
  <c r="D220"/>
  <c r="D219"/>
  <c r="D218"/>
  <c r="D217"/>
  <c r="D216"/>
  <c r="D214"/>
  <c r="D213"/>
  <c r="D212"/>
  <c r="D211"/>
  <c r="D210"/>
  <c r="D209"/>
  <c r="D208"/>
  <c r="D207"/>
  <c r="D206"/>
  <c r="D205"/>
  <c r="D204"/>
  <c r="D203"/>
  <c r="D201"/>
  <c r="D200"/>
  <c r="D199"/>
  <c r="D198"/>
  <c r="D197"/>
  <c r="D196"/>
  <c r="D195"/>
  <c r="D194"/>
  <c r="D193"/>
  <c r="D192"/>
  <c r="D191"/>
  <c r="D190"/>
  <c r="D189"/>
  <c r="D187"/>
  <c r="D186"/>
  <c r="D185"/>
  <c r="D184"/>
  <c r="D183"/>
  <c r="D182"/>
  <c r="D180"/>
  <c r="D179"/>
  <c r="D178"/>
  <c r="D177"/>
  <c r="D176"/>
  <c r="D175"/>
  <c r="D174"/>
  <c r="D173"/>
  <c r="D172"/>
  <c r="D171"/>
  <c r="D170"/>
  <c r="D169"/>
  <c r="D168"/>
  <c r="D166"/>
  <c r="D165"/>
  <c r="D164"/>
  <c r="D163"/>
  <c r="D162"/>
  <c r="D161"/>
  <c r="D160"/>
  <c r="D159"/>
  <c r="D158"/>
  <c r="D157"/>
  <c r="D156"/>
  <c r="D155"/>
  <c r="D153"/>
  <c r="D152"/>
  <c r="D151"/>
  <c r="D150"/>
  <c r="D149"/>
  <c r="D148"/>
  <c r="D146"/>
  <c r="D145"/>
  <c r="D144"/>
  <c r="D143"/>
  <c r="D142"/>
  <c r="D141"/>
  <c r="D140"/>
  <c r="D139"/>
  <c r="D137"/>
  <c r="D136"/>
  <c r="D135"/>
  <c r="D134"/>
  <c r="D133"/>
  <c r="D132"/>
  <c r="D131"/>
  <c r="D129"/>
  <c r="D128"/>
  <c r="D127"/>
  <c r="D126"/>
  <c r="D125"/>
  <c r="D124"/>
  <c r="D123"/>
  <c r="D122"/>
  <c r="D121"/>
  <c r="D120"/>
  <c r="D119"/>
  <c r="D118"/>
  <c r="D117"/>
  <c r="D116"/>
  <c r="D115"/>
  <c r="D113"/>
  <c r="D112"/>
  <c r="D111"/>
  <c r="D110"/>
  <c r="D109"/>
  <c r="D108"/>
  <c r="D107"/>
  <c r="D106"/>
  <c r="D105"/>
  <c r="D104"/>
  <c r="D103"/>
  <c r="D102"/>
  <c r="D101"/>
  <c r="D99"/>
  <c r="D98"/>
  <c r="D97"/>
  <c r="D96"/>
  <c r="D95"/>
  <c r="D94"/>
  <c r="D93"/>
  <c r="D92"/>
  <c r="D91"/>
  <c r="D89"/>
  <c r="D88"/>
  <c r="D87"/>
  <c r="D86"/>
  <c r="D85"/>
  <c r="D84"/>
  <c r="D83"/>
  <c r="D82"/>
  <c r="D80"/>
  <c r="D79"/>
  <c r="D78"/>
  <c r="D77"/>
  <c r="D76"/>
  <c r="D74"/>
  <c r="D73"/>
  <c r="D72"/>
  <c r="D71"/>
  <c r="D70"/>
  <c r="D69"/>
  <c r="D68"/>
  <c r="D67"/>
  <c r="D66"/>
  <c r="D65"/>
  <c r="D64"/>
  <c r="D63"/>
  <c r="D61"/>
  <c r="D60"/>
  <c r="D59"/>
  <c r="D58"/>
  <c r="D57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6"/>
  <c r="D25"/>
  <c r="D24"/>
  <c r="D23"/>
  <c r="D22"/>
  <c r="D21"/>
  <c r="D20"/>
  <c r="D19"/>
  <c r="D18"/>
  <c r="D8"/>
  <c r="D9"/>
  <c r="D10"/>
  <c r="D11"/>
  <c r="D12"/>
  <c r="D13"/>
  <c r="D14"/>
  <c r="D15"/>
  <c r="D16"/>
  <c r="D7"/>
  <c r="AH55" l="1"/>
  <c r="AI55"/>
  <c r="AJ55"/>
  <c r="AK55"/>
  <c r="AH27"/>
  <c r="AI27"/>
  <c r="AJ27"/>
  <c r="AK27"/>
  <c r="AH17"/>
  <c r="AI17"/>
  <c r="AJ17"/>
  <c r="AK17"/>
  <c r="AI6"/>
  <c r="AJ6"/>
  <c r="AK6"/>
  <c r="AG55"/>
  <c r="AG27"/>
  <c r="AG17"/>
  <c r="AH6"/>
  <c r="AG6"/>
  <c r="AD378"/>
  <c r="AD377"/>
  <c r="AD376"/>
  <c r="AD375"/>
  <c r="AD374"/>
  <c r="AD373"/>
  <c r="AD372"/>
  <c r="AD371"/>
  <c r="AD370"/>
  <c r="AD369"/>
  <c r="AD368"/>
  <c r="AD367"/>
  <c r="AD365"/>
  <c r="AD364"/>
  <c r="AD363"/>
  <c r="AD362"/>
  <c r="AD361"/>
  <c r="AD360"/>
  <c r="AD359"/>
  <c r="AD358"/>
  <c r="AD357"/>
  <c r="AD356"/>
  <c r="AD354"/>
  <c r="AD353"/>
  <c r="AD352"/>
  <c r="AD351"/>
  <c r="AD350"/>
  <c r="AD349"/>
  <c r="AD348"/>
  <c r="AD347"/>
  <c r="AD346"/>
  <c r="AD345"/>
  <c r="AD344"/>
  <c r="AD342"/>
  <c r="AD341"/>
  <c r="AD340"/>
  <c r="AD339"/>
  <c r="AD338"/>
  <c r="AD337"/>
  <c r="AD336"/>
  <c r="AD335"/>
  <c r="AD334"/>
  <c r="AD333"/>
  <c r="AD332"/>
  <c r="AD330"/>
  <c r="AD329"/>
  <c r="AD328"/>
  <c r="AD327"/>
  <c r="AD326"/>
  <c r="AD325"/>
  <c r="AD324"/>
  <c r="AD323"/>
  <c r="AD322"/>
  <c r="AD321"/>
  <c r="AD320"/>
  <c r="AD319"/>
  <c r="AD318"/>
  <c r="AD317"/>
  <c r="AD316"/>
  <c r="AD314"/>
  <c r="AD313"/>
  <c r="AD312"/>
  <c r="AD311"/>
  <c r="AD310"/>
  <c r="AD309"/>
  <c r="AD308"/>
  <c r="AD307"/>
  <c r="AD306"/>
  <c r="AD305"/>
  <c r="AD304"/>
  <c r="AD303"/>
  <c r="AD302"/>
  <c r="AD301"/>
  <c r="AD300"/>
  <c r="AD299"/>
  <c r="AD298"/>
  <c r="AD297"/>
  <c r="AD296"/>
  <c r="AD295"/>
  <c r="AD294"/>
  <c r="AD293"/>
  <c r="AD292"/>
  <c r="AD291"/>
  <c r="AD289"/>
  <c r="AD288"/>
  <c r="AD287"/>
  <c r="AD286"/>
  <c r="AD285"/>
  <c r="AD284"/>
  <c r="AD283"/>
  <c r="AD282"/>
  <c r="AD281"/>
  <c r="AD280"/>
  <c r="AD279"/>
  <c r="AD278"/>
  <c r="AD277"/>
  <c r="AD276"/>
  <c r="AD275"/>
  <c r="AD274"/>
  <c r="AD273"/>
  <c r="AD271"/>
  <c r="AD270"/>
  <c r="AD269"/>
  <c r="AD268"/>
  <c r="AD267"/>
  <c r="AD266"/>
  <c r="AD265"/>
  <c r="AD263"/>
  <c r="AD262"/>
  <c r="AD261"/>
  <c r="AD260"/>
  <c r="AD259"/>
  <c r="AD258"/>
  <c r="AD257"/>
  <c r="AD256"/>
  <c r="AD255"/>
  <c r="AD254"/>
  <c r="AD253"/>
  <c r="AD252"/>
  <c r="AD251"/>
  <c r="AD250"/>
  <c r="AD249"/>
  <c r="AD247"/>
  <c r="AD246"/>
  <c r="AD245"/>
  <c r="AD244"/>
  <c r="AD243"/>
  <c r="AD242"/>
  <c r="AD241"/>
  <c r="AD240"/>
  <c r="AD238"/>
  <c r="AD237"/>
  <c r="AD236"/>
  <c r="AD235"/>
  <c r="AD234"/>
  <c r="AD233"/>
  <c r="AD232"/>
  <c r="AD231"/>
  <c r="AD230"/>
  <c r="AD228"/>
  <c r="AD227"/>
  <c r="AD226"/>
  <c r="AD225"/>
  <c r="AD224"/>
  <c r="AD223"/>
  <c r="AD222"/>
  <c r="AD221"/>
  <c r="AD220"/>
  <c r="AD219"/>
  <c r="AD218"/>
  <c r="AD217"/>
  <c r="AD216"/>
  <c r="AD214"/>
  <c r="AD213"/>
  <c r="AD212"/>
  <c r="AD211"/>
  <c r="AD210"/>
  <c r="AD209"/>
  <c r="AD208"/>
  <c r="AD207"/>
  <c r="AD206"/>
  <c r="AD205"/>
  <c r="AD204"/>
  <c r="AD203"/>
  <c r="AD201"/>
  <c r="AD200"/>
  <c r="AD199"/>
  <c r="AD198"/>
  <c r="AD197"/>
  <c r="AD196"/>
  <c r="AD195"/>
  <c r="AD194"/>
  <c r="AD193"/>
  <c r="AD192"/>
  <c r="AD191"/>
  <c r="AD190"/>
  <c r="AD189"/>
  <c r="AD187"/>
  <c r="AD186"/>
  <c r="AD185"/>
  <c r="AD184"/>
  <c r="AD183"/>
  <c r="AD182"/>
  <c r="AD180"/>
  <c r="AD179"/>
  <c r="AD178"/>
  <c r="AD177"/>
  <c r="AD176"/>
  <c r="AD175"/>
  <c r="AD174"/>
  <c r="AD173"/>
  <c r="AD172"/>
  <c r="AD171"/>
  <c r="AD170"/>
  <c r="AD169"/>
  <c r="AD168"/>
  <c r="AD166"/>
  <c r="AD165"/>
  <c r="AD164"/>
  <c r="AD163"/>
  <c r="AD162"/>
  <c r="AD161"/>
  <c r="AD160"/>
  <c r="AD159"/>
  <c r="AD158"/>
  <c r="AD157"/>
  <c r="AD156"/>
  <c r="AD155"/>
  <c r="AD153"/>
  <c r="AD152"/>
  <c r="AD151"/>
  <c r="AD150"/>
  <c r="AD149"/>
  <c r="AD148"/>
  <c r="AD146"/>
  <c r="AD145"/>
  <c r="AD144"/>
  <c r="AD143"/>
  <c r="AD142"/>
  <c r="AD141"/>
  <c r="AD140"/>
  <c r="AD139"/>
  <c r="AD137"/>
  <c r="AD136"/>
  <c r="AD135"/>
  <c r="AD134"/>
  <c r="AD133"/>
  <c r="AD132"/>
  <c r="AD131"/>
  <c r="AD129"/>
  <c r="AD128"/>
  <c r="AD127"/>
  <c r="AD126"/>
  <c r="AD125"/>
  <c r="AD124"/>
  <c r="AD123"/>
  <c r="AD122"/>
  <c r="AD121"/>
  <c r="AD120"/>
  <c r="AD119"/>
  <c r="AD118"/>
  <c r="AD117"/>
  <c r="AD116"/>
  <c r="AD115"/>
  <c r="AD113"/>
  <c r="AD112"/>
  <c r="AD111"/>
  <c r="AD110"/>
  <c r="AD109"/>
  <c r="AD108"/>
  <c r="AD107"/>
  <c r="AD106"/>
  <c r="AD105"/>
  <c r="AD104"/>
  <c r="AD103"/>
  <c r="AD102"/>
  <c r="AD101"/>
  <c r="AD99"/>
  <c r="AD98"/>
  <c r="AD97"/>
  <c r="AD96"/>
  <c r="AD95"/>
  <c r="AD94"/>
  <c r="AD93"/>
  <c r="AD92"/>
  <c r="AD91"/>
  <c r="AD89"/>
  <c r="AD88"/>
  <c r="AD87"/>
  <c r="AD86"/>
  <c r="AD85"/>
  <c r="AD84"/>
  <c r="AD83"/>
  <c r="AD82"/>
  <c r="AD80"/>
  <c r="AD79"/>
  <c r="AD78"/>
  <c r="AD77"/>
  <c r="AD76"/>
  <c r="AD74"/>
  <c r="AD73"/>
  <c r="AD72"/>
  <c r="AD71"/>
  <c r="AD70"/>
  <c r="AD69"/>
  <c r="AD68"/>
  <c r="AD67"/>
  <c r="AD66"/>
  <c r="AD65"/>
  <c r="AD64"/>
  <c r="AD63"/>
  <c r="AD61"/>
  <c r="AD60"/>
  <c r="AD59"/>
  <c r="AD58"/>
  <c r="AD57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6"/>
  <c r="AD25"/>
  <c r="AD24"/>
  <c r="AD23"/>
  <c r="AD22"/>
  <c r="AD21"/>
  <c r="AD20"/>
  <c r="AD19"/>
  <c r="AD18"/>
  <c r="AD8"/>
  <c r="AD9"/>
  <c r="AD10"/>
  <c r="AD11"/>
  <c r="AD12"/>
  <c r="AD13"/>
  <c r="AD14"/>
  <c r="AD15"/>
  <c r="AD16"/>
  <c r="AD7"/>
  <c r="AE7" s="1"/>
  <c r="AM7" s="1"/>
  <c r="H27"/>
  <c r="I27"/>
  <c r="J373"/>
  <c r="J101"/>
  <c r="J378"/>
  <c r="J214"/>
  <c r="J99"/>
  <c r="J91"/>
  <c r="J377"/>
  <c r="J376"/>
  <c r="J375"/>
  <c r="J374"/>
  <c r="J372"/>
  <c r="J371"/>
  <c r="J370"/>
  <c r="J369"/>
  <c r="J368"/>
  <c r="J367"/>
  <c r="J365"/>
  <c r="J364"/>
  <c r="J363"/>
  <c r="J362"/>
  <c r="J361"/>
  <c r="J360"/>
  <c r="J359"/>
  <c r="J358"/>
  <c r="J357"/>
  <c r="J356"/>
  <c r="J354"/>
  <c r="J353"/>
  <c r="J352"/>
  <c r="J351"/>
  <c r="J350"/>
  <c r="J349"/>
  <c r="J348"/>
  <c r="J347"/>
  <c r="J346"/>
  <c r="J345"/>
  <c r="J344"/>
  <c r="J342"/>
  <c r="J341"/>
  <c r="J340"/>
  <c r="J339"/>
  <c r="J338"/>
  <c r="J337"/>
  <c r="J336"/>
  <c r="J335"/>
  <c r="J334"/>
  <c r="J333"/>
  <c r="J332"/>
  <c r="J330"/>
  <c r="J329"/>
  <c r="J328"/>
  <c r="J327"/>
  <c r="J326"/>
  <c r="J325"/>
  <c r="J324"/>
  <c r="J323"/>
  <c r="J322"/>
  <c r="J321"/>
  <c r="J320"/>
  <c r="J319"/>
  <c r="J318"/>
  <c r="J317"/>
  <c r="J316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1"/>
  <c r="J270"/>
  <c r="J269"/>
  <c r="J268"/>
  <c r="J267"/>
  <c r="J266"/>
  <c r="J265"/>
  <c r="J263"/>
  <c r="J262"/>
  <c r="J261"/>
  <c r="J260"/>
  <c r="J259"/>
  <c r="J258"/>
  <c r="J257"/>
  <c r="J256"/>
  <c r="J255"/>
  <c r="J254"/>
  <c r="J253"/>
  <c r="J252"/>
  <c r="J251"/>
  <c r="J250"/>
  <c r="J249"/>
  <c r="J247"/>
  <c r="J246"/>
  <c r="J245"/>
  <c r="J244"/>
  <c r="J243"/>
  <c r="J242"/>
  <c r="J241"/>
  <c r="J240"/>
  <c r="J238"/>
  <c r="J237"/>
  <c r="J236"/>
  <c r="J235"/>
  <c r="J234"/>
  <c r="J233"/>
  <c r="J232"/>
  <c r="J231"/>
  <c r="J230"/>
  <c r="J228"/>
  <c r="J227"/>
  <c r="J226"/>
  <c r="J225"/>
  <c r="J224"/>
  <c r="J223"/>
  <c r="J222"/>
  <c r="J221"/>
  <c r="J220"/>
  <c r="J219"/>
  <c r="J218"/>
  <c r="J217"/>
  <c r="J216"/>
  <c r="J213"/>
  <c r="J212"/>
  <c r="J211"/>
  <c r="J210"/>
  <c r="J209"/>
  <c r="J208"/>
  <c r="J207"/>
  <c r="J206"/>
  <c r="J205"/>
  <c r="J204"/>
  <c r="J203"/>
  <c r="J201"/>
  <c r="J200"/>
  <c r="J199"/>
  <c r="J198"/>
  <c r="J197"/>
  <c r="J196"/>
  <c r="J195"/>
  <c r="J194"/>
  <c r="J193"/>
  <c r="J192"/>
  <c r="J191"/>
  <c r="J190"/>
  <c r="J189"/>
  <c r="J187"/>
  <c r="J186"/>
  <c r="J185"/>
  <c r="J184"/>
  <c r="J183"/>
  <c r="J182"/>
  <c r="J180"/>
  <c r="J179"/>
  <c r="J178"/>
  <c r="J177"/>
  <c r="J176"/>
  <c r="J175"/>
  <c r="J174"/>
  <c r="J173"/>
  <c r="J172"/>
  <c r="J171"/>
  <c r="J170"/>
  <c r="J169"/>
  <c r="J168"/>
  <c r="J166"/>
  <c r="J165"/>
  <c r="J164"/>
  <c r="J163"/>
  <c r="J162"/>
  <c r="J161"/>
  <c r="J160"/>
  <c r="J159"/>
  <c r="J158"/>
  <c r="J157"/>
  <c r="J156"/>
  <c r="J155"/>
  <c r="J153"/>
  <c r="J152"/>
  <c r="J151"/>
  <c r="J150"/>
  <c r="J149"/>
  <c r="J148"/>
  <c r="J146"/>
  <c r="J145"/>
  <c r="J144"/>
  <c r="J143"/>
  <c r="J142"/>
  <c r="J141"/>
  <c r="J140"/>
  <c r="J139"/>
  <c r="J137"/>
  <c r="J136"/>
  <c r="J135"/>
  <c r="J134"/>
  <c r="J133"/>
  <c r="J132"/>
  <c r="J131"/>
  <c r="J129"/>
  <c r="J128"/>
  <c r="J127"/>
  <c r="J126"/>
  <c r="J125"/>
  <c r="J124"/>
  <c r="J123"/>
  <c r="J122"/>
  <c r="J121"/>
  <c r="J120"/>
  <c r="J119"/>
  <c r="J118"/>
  <c r="J117"/>
  <c r="J116"/>
  <c r="J115"/>
  <c r="J113"/>
  <c r="J112"/>
  <c r="J111"/>
  <c r="J110"/>
  <c r="J109"/>
  <c r="J108"/>
  <c r="J107"/>
  <c r="J106"/>
  <c r="J105"/>
  <c r="J104"/>
  <c r="J103"/>
  <c r="J102"/>
  <c r="J98"/>
  <c r="J97"/>
  <c r="J96"/>
  <c r="J95"/>
  <c r="J94"/>
  <c r="J93"/>
  <c r="J92"/>
  <c r="J89"/>
  <c r="J88"/>
  <c r="J87"/>
  <c r="J86"/>
  <c r="J85"/>
  <c r="J84"/>
  <c r="J83"/>
  <c r="J82"/>
  <c r="J80"/>
  <c r="J79"/>
  <c r="J78"/>
  <c r="J77"/>
  <c r="J76"/>
  <c r="J74"/>
  <c r="J73"/>
  <c r="J72"/>
  <c r="J71"/>
  <c r="J70"/>
  <c r="J69"/>
  <c r="J68"/>
  <c r="J67"/>
  <c r="J66"/>
  <c r="J65"/>
  <c r="J64"/>
  <c r="J63"/>
  <c r="J61"/>
  <c r="J60"/>
  <c r="J59"/>
  <c r="J58"/>
  <c r="J57"/>
  <c r="F57"/>
  <c r="J26"/>
  <c r="J19"/>
  <c r="J20"/>
  <c r="J21"/>
  <c r="J22"/>
  <c r="J23"/>
  <c r="J24"/>
  <c r="J25"/>
  <c r="J18"/>
  <c r="F18"/>
  <c r="I6"/>
  <c r="H6"/>
  <c r="H379" s="1"/>
  <c r="B6"/>
  <c r="AK379" l="1"/>
  <c r="AG379"/>
  <c r="AI379"/>
  <c r="AJ379"/>
  <c r="J6"/>
  <c r="J17" s="1"/>
  <c r="AF7"/>
  <c r="AO7"/>
  <c r="AH379"/>
  <c r="J27"/>
  <c r="I379"/>
  <c r="J379" s="1"/>
  <c r="AQ7" l="1"/>
  <c r="AS7" s="1"/>
  <c r="B7" i="8"/>
  <c r="AE54" i="7"/>
  <c r="AM54" s="1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16"/>
  <c r="AE11"/>
  <c r="AE12"/>
  <c r="AE13"/>
  <c r="AE14"/>
  <c r="AE15"/>
  <c r="AE8"/>
  <c r="AM8" s="1"/>
  <c r="AE10"/>
  <c r="K7" i="8" l="1"/>
  <c r="H7"/>
  <c r="E7"/>
  <c r="AF10" i="7"/>
  <c r="B10" i="8" s="1"/>
  <c r="AM10" i="7"/>
  <c r="AO10" s="1"/>
  <c r="AQ10" s="1"/>
  <c r="AS10" s="1"/>
  <c r="AF8"/>
  <c r="AO8"/>
  <c r="AQ8" s="1"/>
  <c r="AS8" s="1"/>
  <c r="AF14"/>
  <c r="B14" i="8" s="1"/>
  <c r="AM14" i="7"/>
  <c r="AO14" s="1"/>
  <c r="AQ14" s="1"/>
  <c r="AS14" s="1"/>
  <c r="AF12"/>
  <c r="B12" i="8" s="1"/>
  <c r="AM12" i="7"/>
  <c r="AO12" s="1"/>
  <c r="AQ12" s="1"/>
  <c r="AS12" s="1"/>
  <c r="AF16"/>
  <c r="B16" i="8" s="1"/>
  <c r="AM16" i="7"/>
  <c r="AO16" s="1"/>
  <c r="AQ16" s="1"/>
  <c r="AS16" s="1"/>
  <c r="AF29"/>
  <c r="B29" i="8" s="1"/>
  <c r="AM29" i="7"/>
  <c r="AO29" s="1"/>
  <c r="AQ29" s="1"/>
  <c r="AS29" s="1"/>
  <c r="AF31"/>
  <c r="B31" i="8" s="1"/>
  <c r="AM31" i="7"/>
  <c r="AO31" s="1"/>
  <c r="AQ31" s="1"/>
  <c r="AS31" s="1"/>
  <c r="AF33"/>
  <c r="B33" i="8" s="1"/>
  <c r="AM33" i="7"/>
  <c r="AO33" s="1"/>
  <c r="AQ33" s="1"/>
  <c r="AS33" s="1"/>
  <c r="AF35"/>
  <c r="B35" i="8" s="1"/>
  <c r="AM35" i="7"/>
  <c r="AO35" s="1"/>
  <c r="AQ35" s="1"/>
  <c r="AS35" s="1"/>
  <c r="AF37"/>
  <c r="B37" i="8" s="1"/>
  <c r="AM37" i="7"/>
  <c r="AO37" s="1"/>
  <c r="AQ37" s="1"/>
  <c r="AS37" s="1"/>
  <c r="AF39"/>
  <c r="B39" i="8" s="1"/>
  <c r="AM39" i="7"/>
  <c r="AO39" s="1"/>
  <c r="AQ39" s="1"/>
  <c r="AS39" s="1"/>
  <c r="AF41"/>
  <c r="B41" i="8" s="1"/>
  <c r="AM41" i="7"/>
  <c r="AO41" s="1"/>
  <c r="AQ41" s="1"/>
  <c r="AS41" s="1"/>
  <c r="AF43"/>
  <c r="B43" i="8" s="1"/>
  <c r="AM43" i="7"/>
  <c r="AO43" s="1"/>
  <c r="AQ43" s="1"/>
  <c r="AS43" s="1"/>
  <c r="AF45"/>
  <c r="B45" i="8" s="1"/>
  <c r="AM45" i="7"/>
  <c r="AO45" s="1"/>
  <c r="AQ45" s="1"/>
  <c r="AS45" s="1"/>
  <c r="AF47"/>
  <c r="B47" i="8" s="1"/>
  <c r="AM47" i="7"/>
  <c r="AO47" s="1"/>
  <c r="AQ47" s="1"/>
  <c r="AS47" s="1"/>
  <c r="AF49"/>
  <c r="B49" i="8" s="1"/>
  <c r="AM49" i="7"/>
  <c r="AO49" s="1"/>
  <c r="AQ49" s="1"/>
  <c r="AS49" s="1"/>
  <c r="AF51"/>
  <c r="B51" i="8" s="1"/>
  <c r="AM51" i="7"/>
  <c r="AO51" s="1"/>
  <c r="AQ51" s="1"/>
  <c r="AS51" s="1"/>
  <c r="AF53"/>
  <c r="B53" i="8" s="1"/>
  <c r="AM53" i="7"/>
  <c r="AO53" s="1"/>
  <c r="AQ53" s="1"/>
  <c r="AS53" s="1"/>
  <c r="AF9"/>
  <c r="B9" i="8" s="1"/>
  <c r="AM9" i="7"/>
  <c r="AO9" s="1"/>
  <c r="AQ9" s="1"/>
  <c r="AS9" s="1"/>
  <c r="AF15"/>
  <c r="B15" i="8" s="1"/>
  <c r="AM15" i="7"/>
  <c r="AO15" s="1"/>
  <c r="AQ15" s="1"/>
  <c r="AS15" s="1"/>
  <c r="AF13"/>
  <c r="B13" i="8" s="1"/>
  <c r="AM13" i="7"/>
  <c r="AO13" s="1"/>
  <c r="AQ13" s="1"/>
  <c r="AS13" s="1"/>
  <c r="AF11"/>
  <c r="B11" i="8" s="1"/>
  <c r="AM11" i="7"/>
  <c r="AO11" s="1"/>
  <c r="AQ11" s="1"/>
  <c r="AS11" s="1"/>
  <c r="AF28"/>
  <c r="B28" i="8" s="1"/>
  <c r="AM28" i="7"/>
  <c r="AO28" s="1"/>
  <c r="AQ28" s="1"/>
  <c r="AS28" s="1"/>
  <c r="AF30"/>
  <c r="B30" i="8" s="1"/>
  <c r="AM30" i="7"/>
  <c r="AO30" s="1"/>
  <c r="AQ30" s="1"/>
  <c r="AS30" s="1"/>
  <c r="AF32"/>
  <c r="B32" i="8" s="1"/>
  <c r="AM32" i="7"/>
  <c r="AO32" s="1"/>
  <c r="AQ32" s="1"/>
  <c r="AS32" s="1"/>
  <c r="AF34"/>
  <c r="B34" i="8" s="1"/>
  <c r="AM34" i="7"/>
  <c r="AO34" s="1"/>
  <c r="AQ34" s="1"/>
  <c r="AS34" s="1"/>
  <c r="AF36"/>
  <c r="B36" i="8" s="1"/>
  <c r="AM36" i="7"/>
  <c r="AO36" s="1"/>
  <c r="AQ36" s="1"/>
  <c r="AS36" s="1"/>
  <c r="AF38"/>
  <c r="B38" i="8" s="1"/>
  <c r="AM38" i="7"/>
  <c r="AO38" s="1"/>
  <c r="AQ38" s="1"/>
  <c r="AS38" s="1"/>
  <c r="AF40"/>
  <c r="B40" i="8" s="1"/>
  <c r="AM40" i="7"/>
  <c r="AO40" s="1"/>
  <c r="AQ40" s="1"/>
  <c r="AS40" s="1"/>
  <c r="AF42"/>
  <c r="B42" i="8" s="1"/>
  <c r="AM42" i="7"/>
  <c r="AO42" s="1"/>
  <c r="AQ42" s="1"/>
  <c r="AS42" s="1"/>
  <c r="AF44"/>
  <c r="B44" i="8" s="1"/>
  <c r="AM44" i="7"/>
  <c r="AO44" s="1"/>
  <c r="AQ44" s="1"/>
  <c r="AS44" s="1"/>
  <c r="AF46"/>
  <c r="B46" i="8" s="1"/>
  <c r="AM46" i="7"/>
  <c r="AO46" s="1"/>
  <c r="AQ46" s="1"/>
  <c r="AS46" s="1"/>
  <c r="AF48"/>
  <c r="B48" i="8" s="1"/>
  <c r="AM48" i="7"/>
  <c r="AO48" s="1"/>
  <c r="AQ48" s="1"/>
  <c r="AS48" s="1"/>
  <c r="AF50"/>
  <c r="B50" i="8" s="1"/>
  <c r="AM50" i="7"/>
  <c r="AO50" s="1"/>
  <c r="AQ50" s="1"/>
  <c r="AS50" s="1"/>
  <c r="AF52"/>
  <c r="B52" i="8" s="1"/>
  <c r="AM52" i="7"/>
  <c r="AO52" s="1"/>
  <c r="AQ52" s="1"/>
  <c r="AS52" s="1"/>
  <c r="AF54"/>
  <c r="B54" i="8" s="1"/>
  <c r="AO54" i="7"/>
  <c r="AQ54" s="1"/>
  <c r="AS54" s="1"/>
  <c r="E50" i="8" l="1"/>
  <c r="K50"/>
  <c r="H50"/>
  <c r="E42"/>
  <c r="K42"/>
  <c r="H42"/>
  <c r="E34"/>
  <c r="K34"/>
  <c r="H34"/>
  <c r="E53"/>
  <c r="K53"/>
  <c r="H53"/>
  <c r="K45"/>
  <c r="E45"/>
  <c r="H45"/>
  <c r="E37"/>
  <c r="K37"/>
  <c r="H37"/>
  <c r="E29"/>
  <c r="K29"/>
  <c r="H29"/>
  <c r="AS27" i="7"/>
  <c r="E54" i="8"/>
  <c r="K54"/>
  <c r="H54"/>
  <c r="E46"/>
  <c r="K46"/>
  <c r="H46"/>
  <c r="E38"/>
  <c r="K38"/>
  <c r="H38"/>
  <c r="E30"/>
  <c r="K30"/>
  <c r="H30"/>
  <c r="K49"/>
  <c r="E49"/>
  <c r="H49"/>
  <c r="E41"/>
  <c r="K41"/>
  <c r="H41"/>
  <c r="E33"/>
  <c r="K33"/>
  <c r="H33"/>
  <c r="E52"/>
  <c r="K52"/>
  <c r="H52"/>
  <c r="K48"/>
  <c r="E48"/>
  <c r="H48"/>
  <c r="K44"/>
  <c r="E44"/>
  <c r="H44"/>
  <c r="K40"/>
  <c r="E40"/>
  <c r="H40"/>
  <c r="E36"/>
  <c r="K36"/>
  <c r="H36"/>
  <c r="K32"/>
  <c r="E32"/>
  <c r="H32"/>
  <c r="E51"/>
  <c r="K51"/>
  <c r="H51"/>
  <c r="E47"/>
  <c r="K47"/>
  <c r="H47"/>
  <c r="H43"/>
  <c r="K43"/>
  <c r="E43"/>
  <c r="E39"/>
  <c r="K39"/>
  <c r="H39"/>
  <c r="K35"/>
  <c r="E35"/>
  <c r="H35"/>
  <c r="K31"/>
  <c r="E31"/>
  <c r="H31"/>
  <c r="K28"/>
  <c r="E28"/>
  <c r="H28"/>
  <c r="K11"/>
  <c r="E11"/>
  <c r="H11"/>
  <c r="E15"/>
  <c r="K15"/>
  <c r="H15"/>
  <c r="E12"/>
  <c r="K12"/>
  <c r="H12"/>
  <c r="B8"/>
  <c r="AS6" i="7"/>
  <c r="E13" i="8"/>
  <c r="K13"/>
  <c r="H13"/>
  <c r="E9"/>
  <c r="K9"/>
  <c r="H9"/>
  <c r="K16"/>
  <c r="E16"/>
  <c r="H16"/>
  <c r="E14"/>
  <c r="K14"/>
  <c r="H14"/>
  <c r="E10"/>
  <c r="K10"/>
  <c r="H10"/>
  <c r="AO27" i="7"/>
  <c r="AO6"/>
  <c r="AM6"/>
  <c r="AM27"/>
  <c r="F368"/>
  <c r="F354"/>
  <c r="F378"/>
  <c r="F369"/>
  <c r="F370"/>
  <c r="F371"/>
  <c r="F372"/>
  <c r="F373"/>
  <c r="F374"/>
  <c r="F375"/>
  <c r="F376"/>
  <c r="F377"/>
  <c r="F367"/>
  <c r="F357"/>
  <c r="F358"/>
  <c r="F359"/>
  <c r="F360"/>
  <c r="F361"/>
  <c r="F362"/>
  <c r="F363"/>
  <c r="F364"/>
  <c r="F365"/>
  <c r="F356"/>
  <c r="F345"/>
  <c r="F346"/>
  <c r="F347"/>
  <c r="F348"/>
  <c r="F349"/>
  <c r="F350"/>
  <c r="F351"/>
  <c r="F352"/>
  <c r="F353"/>
  <c r="F344"/>
  <c r="F333"/>
  <c r="F334"/>
  <c r="F335"/>
  <c r="F336"/>
  <c r="F337"/>
  <c r="F338"/>
  <c r="F339"/>
  <c r="F340"/>
  <c r="F341"/>
  <c r="F342"/>
  <c r="F332"/>
  <c r="F317"/>
  <c r="F318"/>
  <c r="F319"/>
  <c r="F320"/>
  <c r="F321"/>
  <c r="F322"/>
  <c r="F323"/>
  <c r="F324"/>
  <c r="F325"/>
  <c r="F326"/>
  <c r="F327"/>
  <c r="F328"/>
  <c r="F329"/>
  <c r="F330"/>
  <c r="F316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291"/>
  <c r="F274"/>
  <c r="F275"/>
  <c r="F276"/>
  <c r="F277"/>
  <c r="F278"/>
  <c r="F279"/>
  <c r="F280"/>
  <c r="F281"/>
  <c r="F282"/>
  <c r="F283"/>
  <c r="F284"/>
  <c r="F285"/>
  <c r="F286"/>
  <c r="F287"/>
  <c r="F288"/>
  <c r="F289"/>
  <c r="F273"/>
  <c r="F266"/>
  <c r="F267"/>
  <c r="F268"/>
  <c r="F269"/>
  <c r="F270"/>
  <c r="F271"/>
  <c r="F265"/>
  <c r="F250"/>
  <c r="F251"/>
  <c r="F252"/>
  <c r="F253"/>
  <c r="F254"/>
  <c r="F255"/>
  <c r="F256"/>
  <c r="F257"/>
  <c r="F258"/>
  <c r="F259"/>
  <c r="F260"/>
  <c r="F261"/>
  <c r="F262"/>
  <c r="F263"/>
  <c r="F249"/>
  <c r="F241"/>
  <c r="F242"/>
  <c r="F243"/>
  <c r="F244"/>
  <c r="F245"/>
  <c r="F246"/>
  <c r="F247"/>
  <c r="F240"/>
  <c r="F231"/>
  <c r="F232"/>
  <c r="F233"/>
  <c r="F234"/>
  <c r="F235"/>
  <c r="F236"/>
  <c r="F237"/>
  <c r="F238"/>
  <c r="F230"/>
  <c r="F217"/>
  <c r="F218"/>
  <c r="F219"/>
  <c r="F220"/>
  <c r="F221"/>
  <c r="F222"/>
  <c r="F223"/>
  <c r="F224"/>
  <c r="F225"/>
  <c r="F226"/>
  <c r="F227"/>
  <c r="F228"/>
  <c r="F216"/>
  <c r="F204"/>
  <c r="F205"/>
  <c r="F206"/>
  <c r="F207"/>
  <c r="F208"/>
  <c r="F209"/>
  <c r="F210"/>
  <c r="F211"/>
  <c r="F212"/>
  <c r="F213"/>
  <c r="F214"/>
  <c r="F203"/>
  <c r="F190"/>
  <c r="F191"/>
  <c r="F192"/>
  <c r="F193"/>
  <c r="F194"/>
  <c r="F195"/>
  <c r="F196"/>
  <c r="F197"/>
  <c r="F198"/>
  <c r="F199"/>
  <c r="F200"/>
  <c r="F201"/>
  <c r="F189"/>
  <c r="F183"/>
  <c r="F184"/>
  <c r="F185"/>
  <c r="F186"/>
  <c r="F187"/>
  <c r="F182"/>
  <c r="F169"/>
  <c r="F170"/>
  <c r="F171"/>
  <c r="F172"/>
  <c r="F173"/>
  <c r="F174"/>
  <c r="F175"/>
  <c r="F176"/>
  <c r="F177"/>
  <c r="F178"/>
  <c r="F179"/>
  <c r="F180"/>
  <c r="F168"/>
  <c r="F156"/>
  <c r="F157"/>
  <c r="F158"/>
  <c r="F159"/>
  <c r="F160"/>
  <c r="F161"/>
  <c r="F162"/>
  <c r="F163"/>
  <c r="F164"/>
  <c r="F165"/>
  <c r="F166"/>
  <c r="F155"/>
  <c r="F149"/>
  <c r="F150"/>
  <c r="F151"/>
  <c r="F152"/>
  <c r="F153"/>
  <c r="F148"/>
  <c r="F140"/>
  <c r="F141"/>
  <c r="F142"/>
  <c r="F143"/>
  <c r="F144"/>
  <c r="F145"/>
  <c r="F146"/>
  <c r="F139"/>
  <c r="F132"/>
  <c r="F133"/>
  <c r="F134"/>
  <c r="F135"/>
  <c r="F136"/>
  <c r="F137"/>
  <c r="F131"/>
  <c r="F116"/>
  <c r="F117"/>
  <c r="F118"/>
  <c r="F119"/>
  <c r="F120"/>
  <c r="F121"/>
  <c r="F122"/>
  <c r="F123"/>
  <c r="F124"/>
  <c r="F125"/>
  <c r="F126"/>
  <c r="F127"/>
  <c r="F128"/>
  <c r="F129"/>
  <c r="F115"/>
  <c r="F102"/>
  <c r="F103"/>
  <c r="F104"/>
  <c r="F105"/>
  <c r="F106"/>
  <c r="F107"/>
  <c r="F108"/>
  <c r="F109"/>
  <c r="F110"/>
  <c r="F111"/>
  <c r="F112"/>
  <c r="F113"/>
  <c r="F101"/>
  <c r="F92"/>
  <c r="F93"/>
  <c r="F94"/>
  <c r="F95"/>
  <c r="F96"/>
  <c r="F97"/>
  <c r="F98"/>
  <c r="F99"/>
  <c r="F91"/>
  <c r="F83"/>
  <c r="F84"/>
  <c r="F85"/>
  <c r="F86"/>
  <c r="F87"/>
  <c r="F88"/>
  <c r="F89"/>
  <c r="F82"/>
  <c r="F77"/>
  <c r="F78"/>
  <c r="F79"/>
  <c r="F80"/>
  <c r="F76"/>
  <c r="F22"/>
  <c r="F26"/>
  <c r="F19"/>
  <c r="F20"/>
  <c r="F21"/>
  <c r="F23"/>
  <c r="F24"/>
  <c r="F25"/>
  <c r="AE18"/>
  <c r="F74"/>
  <c r="F64"/>
  <c r="F65"/>
  <c r="F66"/>
  <c r="F67"/>
  <c r="F68"/>
  <c r="F69"/>
  <c r="F70"/>
  <c r="F71"/>
  <c r="F72"/>
  <c r="F73"/>
  <c r="F63"/>
  <c r="F61"/>
  <c r="F58"/>
  <c r="F59"/>
  <c r="F60"/>
  <c r="C17"/>
  <c r="B17"/>
  <c r="C6"/>
  <c r="B27"/>
  <c r="C27"/>
  <c r="C55"/>
  <c r="K27" i="8" l="1"/>
  <c r="E27"/>
  <c r="H27"/>
  <c r="K8"/>
  <c r="K6" s="1"/>
  <c r="E8"/>
  <c r="E6" s="1"/>
  <c r="H8"/>
  <c r="H6" s="1"/>
  <c r="AE25" i="7"/>
  <c r="AE23"/>
  <c r="AE20"/>
  <c r="AE26"/>
  <c r="AF18"/>
  <c r="B18" i="8" s="1"/>
  <c r="AM18" i="7"/>
  <c r="AO18" s="1"/>
  <c r="AQ18" s="1"/>
  <c r="AS18" s="1"/>
  <c r="AE24"/>
  <c r="AE21"/>
  <c r="AE19"/>
  <c r="AE22"/>
  <c r="AE60"/>
  <c r="AE88"/>
  <c r="AE98"/>
  <c r="AE94"/>
  <c r="AE109"/>
  <c r="AE115"/>
  <c r="AE126"/>
  <c r="AE122"/>
  <c r="AE137"/>
  <c r="AE141"/>
  <c r="AE173"/>
  <c r="AE67"/>
  <c r="AE89"/>
  <c r="AE95"/>
  <c r="AE110"/>
  <c r="AE102"/>
  <c r="AE123"/>
  <c r="AE131"/>
  <c r="AE146"/>
  <c r="AE142"/>
  <c r="AE149"/>
  <c r="AE160"/>
  <c r="AE178"/>
  <c r="AE170"/>
  <c r="AE189"/>
  <c r="AE190"/>
  <c r="AE208"/>
  <c r="AE222"/>
  <c r="AE233"/>
  <c r="AE263"/>
  <c r="AE255"/>
  <c r="AE270"/>
  <c r="AE287"/>
  <c r="AE279"/>
  <c r="AE313"/>
  <c r="AE301"/>
  <c r="AE293"/>
  <c r="AE325"/>
  <c r="AE340"/>
  <c r="AE336"/>
  <c r="AE350"/>
  <c r="AE346"/>
  <c r="AE364"/>
  <c r="AE360"/>
  <c r="AE367"/>
  <c r="AE374"/>
  <c r="AE354"/>
  <c r="AE58"/>
  <c r="AM58" s="1"/>
  <c r="AE72"/>
  <c r="AE68"/>
  <c r="AE64"/>
  <c r="AE80"/>
  <c r="AE82"/>
  <c r="AE86"/>
  <c r="AE91"/>
  <c r="AE96"/>
  <c r="AE92"/>
  <c r="AE111"/>
  <c r="AE107"/>
  <c r="AE103"/>
  <c r="AE128"/>
  <c r="AE124"/>
  <c r="AE120"/>
  <c r="AE116"/>
  <c r="AE135"/>
  <c r="AE139"/>
  <c r="AE143"/>
  <c r="AE148"/>
  <c r="AE150"/>
  <c r="AE165"/>
  <c r="AE161"/>
  <c r="AE157"/>
  <c r="AE179"/>
  <c r="AE175"/>
  <c r="AE171"/>
  <c r="AE187"/>
  <c r="AE183"/>
  <c r="AE199"/>
  <c r="AE195"/>
  <c r="AE191"/>
  <c r="AE213"/>
  <c r="AE209"/>
  <c r="AE205"/>
  <c r="AE227"/>
  <c r="AE223"/>
  <c r="AE219"/>
  <c r="AE238"/>
  <c r="AE234"/>
  <c r="AE240"/>
  <c r="AE244"/>
  <c r="AE249"/>
  <c r="AE260"/>
  <c r="AE256"/>
  <c r="AE252"/>
  <c r="AE271"/>
  <c r="AE267"/>
  <c r="AE288"/>
  <c r="AE284"/>
  <c r="AE280"/>
  <c r="AE276"/>
  <c r="AE314"/>
  <c r="AE310"/>
  <c r="AE306"/>
  <c r="AE302"/>
  <c r="AE298"/>
  <c r="AE294"/>
  <c r="AE330"/>
  <c r="AE326"/>
  <c r="AE322"/>
  <c r="AE318"/>
  <c r="AE341"/>
  <c r="AE337"/>
  <c r="AE333"/>
  <c r="AE351"/>
  <c r="AE347"/>
  <c r="AE365"/>
  <c r="AE361"/>
  <c r="AE357"/>
  <c r="AE375"/>
  <c r="AE371"/>
  <c r="AE57"/>
  <c r="D17"/>
  <c r="AE63"/>
  <c r="AE66"/>
  <c r="AE78"/>
  <c r="AE84"/>
  <c r="AE113"/>
  <c r="AE105"/>
  <c r="AE118"/>
  <c r="AE133"/>
  <c r="AE145"/>
  <c r="AE152"/>
  <c r="AE155"/>
  <c r="AE163"/>
  <c r="AE159"/>
  <c r="AE168"/>
  <c r="AE177"/>
  <c r="AE169"/>
  <c r="AE185"/>
  <c r="AE201"/>
  <c r="AE197"/>
  <c r="AE193"/>
  <c r="AE203"/>
  <c r="AE211"/>
  <c r="AE207"/>
  <c r="AE216"/>
  <c r="AE225"/>
  <c r="AE221"/>
  <c r="AE217"/>
  <c r="AE236"/>
  <c r="AE232"/>
  <c r="AE246"/>
  <c r="AE242"/>
  <c r="AE262"/>
  <c r="AE258"/>
  <c r="AE254"/>
  <c r="AE250"/>
  <c r="AE269"/>
  <c r="AE273"/>
  <c r="AE286"/>
  <c r="AE282"/>
  <c r="AE278"/>
  <c r="AE274"/>
  <c r="AE312"/>
  <c r="AE308"/>
  <c r="AE304"/>
  <c r="AE300"/>
  <c r="AE296"/>
  <c r="AE292"/>
  <c r="AE328"/>
  <c r="AE324"/>
  <c r="AE320"/>
  <c r="AE332"/>
  <c r="AE339"/>
  <c r="AE335"/>
  <c r="AE353"/>
  <c r="AE349"/>
  <c r="AE345"/>
  <c r="AE363"/>
  <c r="AE359"/>
  <c r="AE373"/>
  <c r="AE369"/>
  <c r="AE368"/>
  <c r="AE61"/>
  <c r="AE71"/>
  <c r="AE74"/>
  <c r="AE79"/>
  <c r="AE85"/>
  <c r="AE99"/>
  <c r="AE101"/>
  <c r="AE106"/>
  <c r="AE127"/>
  <c r="AE119"/>
  <c r="AE134"/>
  <c r="AE153"/>
  <c r="AE164"/>
  <c r="AE156"/>
  <c r="AE174"/>
  <c r="AE186"/>
  <c r="AE198"/>
  <c r="AE194"/>
  <c r="AE212"/>
  <c r="AE204"/>
  <c r="AE226"/>
  <c r="AE218"/>
  <c r="AE237"/>
  <c r="AE247"/>
  <c r="AE243"/>
  <c r="AE259"/>
  <c r="AE251"/>
  <c r="AE266"/>
  <c r="AE283"/>
  <c r="AE275"/>
  <c r="AE309"/>
  <c r="AE305"/>
  <c r="AE297"/>
  <c r="AE329"/>
  <c r="AE321"/>
  <c r="AE317"/>
  <c r="AE344"/>
  <c r="AE370"/>
  <c r="AE59"/>
  <c r="AE73"/>
  <c r="AE69"/>
  <c r="AE65"/>
  <c r="AE76"/>
  <c r="AE77"/>
  <c r="AE87"/>
  <c r="AE83"/>
  <c r="AE97"/>
  <c r="AE93"/>
  <c r="AE112"/>
  <c r="AE108"/>
  <c r="AE104"/>
  <c r="AE129"/>
  <c r="AE125"/>
  <c r="AE121"/>
  <c r="AE117"/>
  <c r="AE136"/>
  <c r="AE132"/>
  <c r="AE144"/>
  <c r="AE140"/>
  <c r="AE151"/>
  <c r="AE166"/>
  <c r="AE162"/>
  <c r="AE158"/>
  <c r="AE180"/>
  <c r="AE176"/>
  <c r="AE172"/>
  <c r="AE182"/>
  <c r="AE184"/>
  <c r="AE200"/>
  <c r="AE196"/>
  <c r="AE192"/>
  <c r="AE214"/>
  <c r="AE210"/>
  <c r="AE206"/>
  <c r="AE228"/>
  <c r="AE224"/>
  <c r="AE220"/>
  <c r="AE230"/>
  <c r="AE235"/>
  <c r="AE231"/>
  <c r="AE245"/>
  <c r="AE241"/>
  <c r="AE261"/>
  <c r="AE257"/>
  <c r="AE253"/>
  <c r="AE265"/>
  <c r="AE268"/>
  <c r="AE289"/>
  <c r="AE285"/>
  <c r="AE281"/>
  <c r="AE277"/>
  <c r="AE291"/>
  <c r="AE311"/>
  <c r="AE307"/>
  <c r="AE303"/>
  <c r="AE299"/>
  <c r="AE295"/>
  <c r="AE316"/>
  <c r="AE327"/>
  <c r="AE323"/>
  <c r="AE319"/>
  <c r="AE342"/>
  <c r="AE338"/>
  <c r="AE334"/>
  <c r="AE352"/>
  <c r="AE348"/>
  <c r="AE356"/>
  <c r="AE362"/>
  <c r="AE358"/>
  <c r="AE376"/>
  <c r="AM376" s="1"/>
  <c r="AO376" s="1"/>
  <c r="AQ376" s="1"/>
  <c r="AS376" s="1"/>
  <c r="AE372"/>
  <c r="AM372" s="1"/>
  <c r="AE378"/>
  <c r="B379"/>
  <c r="C379"/>
  <c r="D55"/>
  <c r="D27"/>
  <c r="D6"/>
  <c r="AM378" l="1"/>
  <c r="AO378" s="1"/>
  <c r="AQ378" s="1"/>
  <c r="AS378" s="1"/>
  <c r="AF378"/>
  <c r="B378" i="8" s="1"/>
  <c r="B17"/>
  <c r="E18"/>
  <c r="K18"/>
  <c r="H18"/>
  <c r="AF22" i="7"/>
  <c r="B22" i="8" s="1"/>
  <c r="AM22" i="7"/>
  <c r="AO22" s="1"/>
  <c r="AQ22" s="1"/>
  <c r="AS22" s="1"/>
  <c r="AF21"/>
  <c r="B21" i="8" s="1"/>
  <c r="AM21" i="7"/>
  <c r="AO21" s="1"/>
  <c r="AF26"/>
  <c r="B26" i="8" s="1"/>
  <c r="AM26" i="7"/>
  <c r="AO26" s="1"/>
  <c r="AQ26" s="1"/>
  <c r="AS26" s="1"/>
  <c r="AF23"/>
  <c r="B23" i="8" s="1"/>
  <c r="AM23" i="7"/>
  <c r="AO23" s="1"/>
  <c r="AQ23" s="1"/>
  <c r="AS23" s="1"/>
  <c r="AF19"/>
  <c r="B19" i="8" s="1"/>
  <c r="AM19" i="7"/>
  <c r="AO19" s="1"/>
  <c r="AQ19" s="1"/>
  <c r="AS19" s="1"/>
  <c r="AF24"/>
  <c r="B24" i="8" s="1"/>
  <c r="AM24" i="7"/>
  <c r="AO24" s="1"/>
  <c r="AQ24" s="1"/>
  <c r="AS24" s="1"/>
  <c r="AF20"/>
  <c r="B20" i="8" s="1"/>
  <c r="AM20" i="7"/>
  <c r="AO20" s="1"/>
  <c r="AQ20" s="1"/>
  <c r="AS20" s="1"/>
  <c r="AF25"/>
  <c r="B25" i="8" s="1"/>
  <c r="AM25" i="7"/>
  <c r="AO25" s="1"/>
  <c r="AQ25" s="1"/>
  <c r="AS25" s="1"/>
  <c r="AF372"/>
  <c r="B372" i="8" s="1"/>
  <c r="AO372" i="7"/>
  <c r="AQ372" s="1"/>
  <c r="AS372" s="1"/>
  <c r="AF334"/>
  <c r="B334" i="8" s="1"/>
  <c r="AM334" i="7"/>
  <c r="AO334" s="1"/>
  <c r="AQ334" s="1"/>
  <c r="AS334" s="1"/>
  <c r="AF338"/>
  <c r="B338" i="8" s="1"/>
  <c r="AM338" i="7"/>
  <c r="AO338" s="1"/>
  <c r="AQ338" s="1"/>
  <c r="AS338" s="1"/>
  <c r="AF319"/>
  <c r="B319" i="8" s="1"/>
  <c r="AM319" i="7"/>
  <c r="AO319" s="1"/>
  <c r="AQ319" s="1"/>
  <c r="AS319" s="1"/>
  <c r="AF316"/>
  <c r="B316" i="8" s="1"/>
  <c r="AM316" i="7"/>
  <c r="AO316" s="1"/>
  <c r="AQ316" s="1"/>
  <c r="AS316" s="1"/>
  <c r="AF295"/>
  <c r="B295" i="8" s="1"/>
  <c r="AM295" i="7"/>
  <c r="AO295" s="1"/>
  <c r="AQ295" s="1"/>
  <c r="AS295" s="1"/>
  <c r="AF299"/>
  <c r="B299" i="8" s="1"/>
  <c r="AM299" i="7"/>
  <c r="AO299" s="1"/>
  <c r="AQ299" s="1"/>
  <c r="AS299" s="1"/>
  <c r="AF307"/>
  <c r="B307" i="8" s="1"/>
  <c r="AM307" i="7"/>
  <c r="AO307" s="1"/>
  <c r="AQ307" s="1"/>
  <c r="AS307" s="1"/>
  <c r="AF311"/>
  <c r="B311" i="8" s="1"/>
  <c r="AM311" i="7"/>
  <c r="AO311" s="1"/>
  <c r="AQ311" s="1"/>
  <c r="AS311" s="1"/>
  <c r="AF291"/>
  <c r="B291" i="8" s="1"/>
  <c r="AM291" i="7"/>
  <c r="AO291" s="1"/>
  <c r="AQ291" s="1"/>
  <c r="AS291" s="1"/>
  <c r="AF253"/>
  <c r="B253" i="8" s="1"/>
  <c r="AM253" i="7"/>
  <c r="AO253" s="1"/>
  <c r="AQ253" s="1"/>
  <c r="AS253" s="1"/>
  <c r="AF220"/>
  <c r="B220" i="8" s="1"/>
  <c r="AM220" i="7"/>
  <c r="AO220" s="1"/>
  <c r="AQ220" s="1"/>
  <c r="AS220" s="1"/>
  <c r="AF151"/>
  <c r="B151" i="8" s="1"/>
  <c r="AM151" i="7"/>
  <c r="AO151" s="1"/>
  <c r="AQ151" s="1"/>
  <c r="AS151" s="1"/>
  <c r="AF77"/>
  <c r="B77" i="8" s="1"/>
  <c r="AM77" i="7"/>
  <c r="AO77" s="1"/>
  <c r="AQ77" s="1"/>
  <c r="AS77" s="1"/>
  <c r="AF370"/>
  <c r="B370" i="8" s="1"/>
  <c r="AM370" i="7"/>
  <c r="AO370" s="1"/>
  <c r="AQ370" s="1"/>
  <c r="AS370" s="1"/>
  <c r="AF317"/>
  <c r="B317" i="8" s="1"/>
  <c r="AM317" i="7"/>
  <c r="AO317" s="1"/>
  <c r="AQ317" s="1"/>
  <c r="AS317" s="1"/>
  <c r="AF309"/>
  <c r="B309" i="8" s="1"/>
  <c r="AM309" i="7"/>
  <c r="AO309" s="1"/>
  <c r="AF275"/>
  <c r="B275" i="8" s="1"/>
  <c r="AM275" i="7"/>
  <c r="AO275" s="1"/>
  <c r="AQ275" s="1"/>
  <c r="AS275" s="1"/>
  <c r="AF266"/>
  <c r="B266" i="8" s="1"/>
  <c r="AM266" i="7"/>
  <c r="AO266" s="1"/>
  <c r="AQ266" s="1"/>
  <c r="AS266" s="1"/>
  <c r="AF251"/>
  <c r="B251" i="8" s="1"/>
  <c r="AM251" i="7"/>
  <c r="AO251" s="1"/>
  <c r="AQ251" s="1"/>
  <c r="AS251" s="1"/>
  <c r="AF243"/>
  <c r="B243" i="8" s="1"/>
  <c r="AM243" i="7"/>
  <c r="AO243" s="1"/>
  <c r="AQ243" s="1"/>
  <c r="AS243" s="1"/>
  <c r="AF247"/>
  <c r="B247" i="8" s="1"/>
  <c r="AM247" i="7"/>
  <c r="AO247" s="1"/>
  <c r="AQ247" s="1"/>
  <c r="AS247" s="1"/>
  <c r="AF218"/>
  <c r="B218" i="8" s="1"/>
  <c r="AM218" i="7"/>
  <c r="AO218" s="1"/>
  <c r="AQ218" s="1"/>
  <c r="AS218" s="1"/>
  <c r="AF204"/>
  <c r="B204" i="8" s="1"/>
  <c r="AM204" i="7"/>
  <c r="AO204" s="1"/>
  <c r="AQ204" s="1"/>
  <c r="AS204" s="1"/>
  <c r="AF212"/>
  <c r="B212" i="8" s="1"/>
  <c r="AM212" i="7"/>
  <c r="AO212" s="1"/>
  <c r="AQ212" s="1"/>
  <c r="AS212" s="1"/>
  <c r="AF186"/>
  <c r="B186" i="8" s="1"/>
  <c r="AM186" i="7"/>
  <c r="AO186" s="1"/>
  <c r="AQ186" s="1"/>
  <c r="AS186" s="1"/>
  <c r="AF164"/>
  <c r="B164" i="8" s="1"/>
  <c r="AM164" i="7"/>
  <c r="AO164" s="1"/>
  <c r="AQ164" s="1"/>
  <c r="AS164" s="1"/>
  <c r="AF99"/>
  <c r="B99" i="8" s="1"/>
  <c r="AM99" i="7"/>
  <c r="AO99" s="1"/>
  <c r="AQ99" s="1"/>
  <c r="AS99" s="1"/>
  <c r="AF85"/>
  <c r="B85" i="8" s="1"/>
  <c r="AM85" i="7"/>
  <c r="AO85" s="1"/>
  <c r="AQ85" s="1"/>
  <c r="AS85" s="1"/>
  <c r="AF71"/>
  <c r="B71" i="8" s="1"/>
  <c r="AM71" i="7"/>
  <c r="AO71" s="1"/>
  <c r="AQ71" s="1"/>
  <c r="AS71" s="1"/>
  <c r="AF373"/>
  <c r="B373" i="8" s="1"/>
  <c r="AM373" i="7"/>
  <c r="AO373" s="1"/>
  <c r="AQ373" s="1"/>
  <c r="AS373" s="1"/>
  <c r="AF359"/>
  <c r="B359" i="8" s="1"/>
  <c r="AM359" i="7"/>
  <c r="AO359" s="1"/>
  <c r="AQ359" s="1"/>
  <c r="AS359" s="1"/>
  <c r="AF363"/>
  <c r="B363" i="8" s="1"/>
  <c r="AM363" i="7"/>
  <c r="AO363" s="1"/>
  <c r="AQ363" s="1"/>
  <c r="AS363" s="1"/>
  <c r="AF274"/>
  <c r="B274" i="8" s="1"/>
  <c r="AM274" i="7"/>
  <c r="AO274" s="1"/>
  <c r="AQ274" s="1"/>
  <c r="AS274" s="1"/>
  <c r="AF282"/>
  <c r="B282" i="8" s="1"/>
  <c r="AM282" i="7"/>
  <c r="AO282" s="1"/>
  <c r="AQ282" s="1"/>
  <c r="AS282" s="1"/>
  <c r="AF254"/>
  <c r="B254" i="8" s="1"/>
  <c r="AM254" i="7"/>
  <c r="AO254" s="1"/>
  <c r="AQ254" s="1"/>
  <c r="AS254" s="1"/>
  <c r="AF262"/>
  <c r="B262" i="8" s="1"/>
  <c r="AM262" i="7"/>
  <c r="AO262" s="1"/>
  <c r="AQ262" s="1"/>
  <c r="AS262" s="1"/>
  <c r="AF242"/>
  <c r="B242" i="8" s="1"/>
  <c r="AM242" i="7"/>
  <c r="AO242" s="1"/>
  <c r="AQ242" s="1"/>
  <c r="AS242" s="1"/>
  <c r="AF221"/>
  <c r="B221" i="8" s="1"/>
  <c r="AM221" i="7"/>
  <c r="AO221" s="1"/>
  <c r="AQ221" s="1"/>
  <c r="AS221" s="1"/>
  <c r="AF133"/>
  <c r="B133" i="8" s="1"/>
  <c r="AM133" i="7"/>
  <c r="AO133" s="1"/>
  <c r="AQ133" s="1"/>
  <c r="AS133" s="1"/>
  <c r="AF57"/>
  <c r="B57" i="8" s="1"/>
  <c r="AM57" i="7"/>
  <c r="AO57" s="1"/>
  <c r="AQ57" s="1"/>
  <c r="AS57" s="1"/>
  <c r="AF371"/>
  <c r="B371" i="8" s="1"/>
  <c r="AM371" i="7"/>
  <c r="AO371" s="1"/>
  <c r="AQ371" s="1"/>
  <c r="AS371" s="1"/>
  <c r="AF375"/>
  <c r="B375" i="8" s="1"/>
  <c r="AM375" i="7"/>
  <c r="AO375" s="1"/>
  <c r="AQ375" s="1"/>
  <c r="AS375" s="1"/>
  <c r="AF357"/>
  <c r="B357" i="8" s="1"/>
  <c r="AM357" i="7"/>
  <c r="AO357" s="1"/>
  <c r="AQ357" s="1"/>
  <c r="AS357" s="1"/>
  <c r="AF361"/>
  <c r="B361" i="8" s="1"/>
  <c r="AM361" i="7"/>
  <c r="AO361" s="1"/>
  <c r="AQ361" s="1"/>
  <c r="AS361" s="1"/>
  <c r="AF365"/>
  <c r="B365" i="8" s="1"/>
  <c r="AM365" i="7"/>
  <c r="AO365" s="1"/>
  <c r="AQ365" s="1"/>
  <c r="AS365" s="1"/>
  <c r="AF347"/>
  <c r="B347" i="8" s="1"/>
  <c r="AM347" i="7"/>
  <c r="AO347" s="1"/>
  <c r="AQ347" s="1"/>
  <c r="AS347" s="1"/>
  <c r="AF333"/>
  <c r="B333" i="8" s="1"/>
  <c r="AM333" i="7"/>
  <c r="AO333" s="1"/>
  <c r="AQ333" s="1"/>
  <c r="AS333" s="1"/>
  <c r="AF337"/>
  <c r="B337" i="8" s="1"/>
  <c r="AM337" i="7"/>
  <c r="AO337" s="1"/>
  <c r="AQ337" s="1"/>
  <c r="AS337" s="1"/>
  <c r="AF318"/>
  <c r="B318" i="8" s="1"/>
  <c r="AM318" i="7"/>
  <c r="AO318" s="1"/>
  <c r="AQ318" s="1"/>
  <c r="AS318" s="1"/>
  <c r="AF322"/>
  <c r="B322" i="8" s="1"/>
  <c r="AM322" i="7"/>
  <c r="AO322" s="1"/>
  <c r="AF294"/>
  <c r="B294" i="8" s="1"/>
  <c r="AM294" i="7"/>
  <c r="AO294" s="1"/>
  <c r="AQ294" s="1"/>
  <c r="AS294" s="1"/>
  <c r="AF298"/>
  <c r="B298" i="8" s="1"/>
  <c r="AM298" i="7"/>
  <c r="AO298" s="1"/>
  <c r="AQ298" s="1"/>
  <c r="AS298" s="1"/>
  <c r="AF302"/>
  <c r="B302" i="8" s="1"/>
  <c r="AM302" i="7"/>
  <c r="AO302" s="1"/>
  <c r="AQ302" s="1"/>
  <c r="AS302" s="1"/>
  <c r="AF306"/>
  <c r="B306" i="8" s="1"/>
  <c r="AM306" i="7"/>
  <c r="AO306" s="1"/>
  <c r="AQ306" s="1"/>
  <c r="AS306" s="1"/>
  <c r="AF314"/>
  <c r="B314" i="8" s="1"/>
  <c r="AM314" i="7"/>
  <c r="AO314" s="1"/>
  <c r="AQ314" s="1"/>
  <c r="AS314" s="1"/>
  <c r="AF276"/>
  <c r="B276" i="8" s="1"/>
  <c r="AM276" i="7"/>
  <c r="AO276" s="1"/>
  <c r="AQ276" s="1"/>
  <c r="AS276" s="1"/>
  <c r="AF280"/>
  <c r="B280" i="8" s="1"/>
  <c r="AM280" i="7"/>
  <c r="AO280" s="1"/>
  <c r="AQ280" s="1"/>
  <c r="AS280" s="1"/>
  <c r="AF284"/>
  <c r="B284" i="8" s="1"/>
  <c r="AM284" i="7"/>
  <c r="AO284" s="1"/>
  <c r="AQ284" s="1"/>
  <c r="AS284" s="1"/>
  <c r="AF288"/>
  <c r="B288" i="8" s="1"/>
  <c r="AM288" i="7"/>
  <c r="AO288" s="1"/>
  <c r="AQ288" s="1"/>
  <c r="AS288" s="1"/>
  <c r="AF267"/>
  <c r="B267" i="8" s="1"/>
  <c r="AM267" i="7"/>
  <c r="AO267" s="1"/>
  <c r="AQ267" s="1"/>
  <c r="AS267" s="1"/>
  <c r="AF271"/>
  <c r="B271" i="8" s="1"/>
  <c r="AM271" i="7"/>
  <c r="AO271" s="1"/>
  <c r="AQ271" s="1"/>
  <c r="AS271" s="1"/>
  <c r="AF256"/>
  <c r="B256" i="8" s="1"/>
  <c r="AM256" i="7"/>
  <c r="AO256" s="1"/>
  <c r="AQ256" s="1"/>
  <c r="AS256" s="1"/>
  <c r="AF260"/>
  <c r="B260" i="8" s="1"/>
  <c r="AM260" i="7"/>
  <c r="AO260" s="1"/>
  <c r="AQ260" s="1"/>
  <c r="AS260" s="1"/>
  <c r="AF249"/>
  <c r="B249" i="8" s="1"/>
  <c r="AM249" i="7"/>
  <c r="AO249" s="1"/>
  <c r="AQ249" s="1"/>
  <c r="AS249" s="1"/>
  <c r="AF244"/>
  <c r="B244" i="8" s="1"/>
  <c r="AM244" i="7"/>
  <c r="AO244" s="1"/>
  <c r="AQ244" s="1"/>
  <c r="AS244" s="1"/>
  <c r="AF240"/>
  <c r="B240" i="8" s="1"/>
  <c r="AM240" i="7"/>
  <c r="AO240" s="1"/>
  <c r="AQ240" s="1"/>
  <c r="AS240" s="1"/>
  <c r="AF219"/>
  <c r="B219" i="8" s="1"/>
  <c r="AM219" i="7"/>
  <c r="AO219" s="1"/>
  <c r="AQ219" s="1"/>
  <c r="AS219" s="1"/>
  <c r="AF227"/>
  <c r="B227" i="8" s="1"/>
  <c r="AM227" i="7"/>
  <c r="AO227" s="1"/>
  <c r="AQ227" s="1"/>
  <c r="AS227" s="1"/>
  <c r="AF209"/>
  <c r="B209" i="8" s="1"/>
  <c r="AM209" i="7"/>
  <c r="AO209" s="1"/>
  <c r="AQ209" s="1"/>
  <c r="AS209" s="1"/>
  <c r="AF213"/>
  <c r="B213" i="8" s="1"/>
  <c r="AM213" i="7"/>
  <c r="AO213" s="1"/>
  <c r="AQ213" s="1"/>
  <c r="AS213" s="1"/>
  <c r="AF199"/>
  <c r="B199" i="8" s="1"/>
  <c r="AM199" i="7"/>
  <c r="AO199" s="1"/>
  <c r="AQ199" s="1"/>
  <c r="AS199" s="1"/>
  <c r="AF183"/>
  <c r="B183" i="8" s="1"/>
  <c r="AM183" i="7"/>
  <c r="AO183" s="1"/>
  <c r="AQ183" s="1"/>
  <c r="AS183" s="1"/>
  <c r="AF187"/>
  <c r="B187" i="8" s="1"/>
  <c r="AM187" i="7"/>
  <c r="AO187" s="1"/>
  <c r="AQ187" s="1"/>
  <c r="AS187" s="1"/>
  <c r="AF175"/>
  <c r="B175" i="8" s="1"/>
  <c r="AM175" i="7"/>
  <c r="AO175" s="1"/>
  <c r="AQ175" s="1"/>
  <c r="AS175" s="1"/>
  <c r="AF157"/>
  <c r="B157" i="8" s="1"/>
  <c r="AM157" i="7"/>
  <c r="AO157" s="1"/>
  <c r="AQ157" s="1"/>
  <c r="AS157" s="1"/>
  <c r="AF161"/>
  <c r="B161" i="8" s="1"/>
  <c r="AM161" i="7"/>
  <c r="AO161" s="1"/>
  <c r="AQ161" s="1"/>
  <c r="AS161" s="1"/>
  <c r="AF165"/>
  <c r="B165" i="8" s="1"/>
  <c r="AM165" i="7"/>
  <c r="AO165" s="1"/>
  <c r="AQ165" s="1"/>
  <c r="AS165" s="1"/>
  <c r="AF150"/>
  <c r="B150" i="8" s="1"/>
  <c r="AM150" i="7"/>
  <c r="AO150" s="1"/>
  <c r="AQ150" s="1"/>
  <c r="AS150" s="1"/>
  <c r="AF148"/>
  <c r="B148" i="8" s="1"/>
  <c r="AM148" i="7"/>
  <c r="AO148" s="1"/>
  <c r="AQ148" s="1"/>
  <c r="AS148" s="1"/>
  <c r="AF143"/>
  <c r="B143" i="8" s="1"/>
  <c r="AM143" i="7"/>
  <c r="AO143" s="1"/>
  <c r="AQ143" s="1"/>
  <c r="AS143" s="1"/>
  <c r="AF139"/>
  <c r="B139" i="8" s="1"/>
  <c r="AM139" i="7"/>
  <c r="AO139" s="1"/>
  <c r="AQ139" s="1"/>
  <c r="AS139" s="1"/>
  <c r="AF120"/>
  <c r="B120" i="8" s="1"/>
  <c r="AM120" i="7"/>
  <c r="AO120" s="1"/>
  <c r="AQ120" s="1"/>
  <c r="AS120" s="1"/>
  <c r="AF124"/>
  <c r="B124" i="8" s="1"/>
  <c r="AM124" i="7"/>
  <c r="AO124" s="1"/>
  <c r="AQ124" s="1"/>
  <c r="AS124" s="1"/>
  <c r="AF128"/>
  <c r="B128" i="8" s="1"/>
  <c r="AM128" i="7"/>
  <c r="AO128" s="1"/>
  <c r="AQ128" s="1"/>
  <c r="AS128" s="1"/>
  <c r="AF111"/>
  <c r="B111" i="8" s="1"/>
  <c r="AM111" i="7"/>
  <c r="AO111" s="1"/>
  <c r="AQ111" s="1"/>
  <c r="AS111" s="1"/>
  <c r="AF92"/>
  <c r="B92" i="8" s="1"/>
  <c r="AM92" i="7"/>
  <c r="AO92" s="1"/>
  <c r="AQ92" s="1"/>
  <c r="AS92" s="1"/>
  <c r="AF96"/>
  <c r="B96" i="8" s="1"/>
  <c r="AM96" i="7"/>
  <c r="AO96" s="1"/>
  <c r="AQ96" s="1"/>
  <c r="AS96" s="1"/>
  <c r="AF91"/>
  <c r="B91" i="8" s="1"/>
  <c r="AM91" i="7"/>
  <c r="AO91" s="1"/>
  <c r="AQ91" s="1"/>
  <c r="AS91" s="1"/>
  <c r="AF86"/>
  <c r="B86" i="8" s="1"/>
  <c r="AM86" i="7"/>
  <c r="AO86" s="1"/>
  <c r="AQ86" s="1"/>
  <c r="AS86" s="1"/>
  <c r="AF82"/>
  <c r="B82" i="8" s="1"/>
  <c r="AM82" i="7"/>
  <c r="AO82" s="1"/>
  <c r="AQ82" s="1"/>
  <c r="AS82" s="1"/>
  <c r="AF64"/>
  <c r="B64" i="8" s="1"/>
  <c r="AM64" i="7"/>
  <c r="AO64" s="1"/>
  <c r="AQ64" s="1"/>
  <c r="AS64" s="1"/>
  <c r="AF68"/>
  <c r="B68" i="8" s="1"/>
  <c r="AM68" i="7"/>
  <c r="AO68" s="1"/>
  <c r="AF72"/>
  <c r="B72" i="8" s="1"/>
  <c r="AM72" i="7"/>
  <c r="AO72" s="1"/>
  <c r="AQ72" s="1"/>
  <c r="AS72" s="1"/>
  <c r="AF354"/>
  <c r="B354" i="8" s="1"/>
  <c r="AM354" i="7"/>
  <c r="AO354" s="1"/>
  <c r="AQ354" s="1"/>
  <c r="AS354" s="1"/>
  <c r="AF374"/>
  <c r="B374" i="8" s="1"/>
  <c r="AM374" i="7"/>
  <c r="AO374" s="1"/>
  <c r="AQ374" s="1"/>
  <c r="AS374" s="1"/>
  <c r="AF367"/>
  <c r="B367" i="8" s="1"/>
  <c r="AM367" i="7"/>
  <c r="AO367" s="1"/>
  <c r="AQ367" s="1"/>
  <c r="AS367" s="1"/>
  <c r="AF360"/>
  <c r="B360" i="8" s="1"/>
  <c r="AM360" i="7"/>
  <c r="AO360" s="1"/>
  <c r="AQ360" s="1"/>
  <c r="AS360" s="1"/>
  <c r="AF364"/>
  <c r="B364" i="8" s="1"/>
  <c r="AM364" i="7"/>
  <c r="AO364" s="1"/>
  <c r="AQ364" s="1"/>
  <c r="AS364" s="1"/>
  <c r="AF350"/>
  <c r="B350" i="8" s="1"/>
  <c r="AM350" i="7"/>
  <c r="AO350" s="1"/>
  <c r="AQ350" s="1"/>
  <c r="AS350" s="1"/>
  <c r="AF336"/>
  <c r="B336" i="8" s="1"/>
  <c r="AM336" i="7"/>
  <c r="AO336" s="1"/>
  <c r="AQ336" s="1"/>
  <c r="AS336" s="1"/>
  <c r="AF340"/>
  <c r="B340" i="8" s="1"/>
  <c r="AM340" i="7"/>
  <c r="AO340" s="1"/>
  <c r="AF325"/>
  <c r="B325" i="8" s="1"/>
  <c r="AM325" i="7"/>
  <c r="AO325" s="1"/>
  <c r="AF293"/>
  <c r="B293" i="8" s="1"/>
  <c r="AM293" i="7"/>
  <c r="AO293" s="1"/>
  <c r="AQ293" s="1"/>
  <c r="AS293" s="1"/>
  <c r="AF301"/>
  <c r="B301" i="8" s="1"/>
  <c r="AM301" i="7"/>
  <c r="AO301" s="1"/>
  <c r="AQ301" s="1"/>
  <c r="AS301" s="1"/>
  <c r="AF313"/>
  <c r="B313" i="8" s="1"/>
  <c r="AM313" i="7"/>
  <c r="AO313" s="1"/>
  <c r="AQ313" s="1"/>
  <c r="AS313" s="1"/>
  <c r="AF287"/>
  <c r="B287" i="8" s="1"/>
  <c r="AM287" i="7"/>
  <c r="AO287" s="1"/>
  <c r="AQ287" s="1"/>
  <c r="AS287" s="1"/>
  <c r="AF270"/>
  <c r="B270" i="8" s="1"/>
  <c r="AM270" i="7"/>
  <c r="AO270" s="1"/>
  <c r="AQ270" s="1"/>
  <c r="AS270" s="1"/>
  <c r="AF255"/>
  <c r="B255" i="8" s="1"/>
  <c r="AM255" i="7"/>
  <c r="AO255" s="1"/>
  <c r="AQ255" s="1"/>
  <c r="AS255" s="1"/>
  <c r="AF263"/>
  <c r="B263" i="8" s="1"/>
  <c r="AM263" i="7"/>
  <c r="AO263" s="1"/>
  <c r="AQ263" s="1"/>
  <c r="AS263" s="1"/>
  <c r="AF233"/>
  <c r="B233" i="8" s="1"/>
  <c r="AM233" i="7"/>
  <c r="AO233" s="1"/>
  <c r="AQ233" s="1"/>
  <c r="AS233" s="1"/>
  <c r="AF222"/>
  <c r="B222" i="8" s="1"/>
  <c r="AM222" i="7"/>
  <c r="AO222" s="1"/>
  <c r="AQ222" s="1"/>
  <c r="AS222" s="1"/>
  <c r="AF208"/>
  <c r="B208" i="8" s="1"/>
  <c r="AM208" i="7"/>
  <c r="AO208" s="1"/>
  <c r="AQ208" s="1"/>
  <c r="AS208" s="1"/>
  <c r="AF190"/>
  <c r="B190" i="8" s="1"/>
  <c r="AM190" i="7"/>
  <c r="AO190" s="1"/>
  <c r="AQ190" s="1"/>
  <c r="AS190" s="1"/>
  <c r="AF170"/>
  <c r="B170" i="8" s="1"/>
  <c r="AM170" i="7"/>
  <c r="AO170" s="1"/>
  <c r="AQ170" s="1"/>
  <c r="AS170" s="1"/>
  <c r="AF160"/>
  <c r="B160" i="8" s="1"/>
  <c r="AM160" i="7"/>
  <c r="AO160" s="1"/>
  <c r="AQ160" s="1"/>
  <c r="AS160" s="1"/>
  <c r="AF149"/>
  <c r="B149" i="8" s="1"/>
  <c r="AM149" i="7"/>
  <c r="AO149" s="1"/>
  <c r="AQ149" s="1"/>
  <c r="AS149" s="1"/>
  <c r="AF142"/>
  <c r="B142" i="8" s="1"/>
  <c r="AM142" i="7"/>
  <c r="AO142" s="1"/>
  <c r="AQ142" s="1"/>
  <c r="AS142" s="1"/>
  <c r="AF123"/>
  <c r="B123" i="8" s="1"/>
  <c r="AM123" i="7"/>
  <c r="AO123" s="1"/>
  <c r="AQ123" s="1"/>
  <c r="AS123" s="1"/>
  <c r="AF102"/>
  <c r="B102" i="8" s="1"/>
  <c r="AM102" i="7"/>
  <c r="AO102" s="1"/>
  <c r="AQ102" s="1"/>
  <c r="AS102" s="1"/>
  <c r="AF110"/>
  <c r="B110" i="8" s="1"/>
  <c r="AM110" i="7"/>
  <c r="AO110" s="1"/>
  <c r="AQ110" s="1"/>
  <c r="AS110" s="1"/>
  <c r="AF141"/>
  <c r="B141" i="8" s="1"/>
  <c r="AM141" i="7"/>
  <c r="AO141" s="1"/>
  <c r="AQ141" s="1"/>
  <c r="AS141" s="1"/>
  <c r="AF137"/>
  <c r="B137" i="8" s="1"/>
  <c r="AM137" i="7"/>
  <c r="AO137" s="1"/>
  <c r="AQ137" s="1"/>
  <c r="AS137" s="1"/>
  <c r="AF126"/>
  <c r="B126" i="8" s="1"/>
  <c r="AM126" i="7"/>
  <c r="AO126" s="1"/>
  <c r="AQ126" s="1"/>
  <c r="AS126" s="1"/>
  <c r="AF115"/>
  <c r="B115" i="8" s="1"/>
  <c r="AM115" i="7"/>
  <c r="AO115" s="1"/>
  <c r="AQ115" s="1"/>
  <c r="AS115" s="1"/>
  <c r="AF109"/>
  <c r="B109" i="8" s="1"/>
  <c r="AM109" i="7"/>
  <c r="AO109" s="1"/>
  <c r="AQ109" s="1"/>
  <c r="AS109" s="1"/>
  <c r="AF88"/>
  <c r="B88" i="8" s="1"/>
  <c r="AM88" i="7"/>
  <c r="AO88" s="1"/>
  <c r="AQ88" s="1"/>
  <c r="AS88" s="1"/>
  <c r="AF60"/>
  <c r="B60" i="8" s="1"/>
  <c r="AM60" i="7"/>
  <c r="AO60" s="1"/>
  <c r="AQ60" s="1"/>
  <c r="AS60" s="1"/>
  <c r="AF376"/>
  <c r="B376" i="8" s="1"/>
  <c r="AF358" i="7"/>
  <c r="B358" i="8" s="1"/>
  <c r="AM358" i="7"/>
  <c r="AO358" s="1"/>
  <c r="AQ358" s="1"/>
  <c r="AS358" s="1"/>
  <c r="AF362"/>
  <c r="B362" i="8" s="1"/>
  <c r="AM362" i="7"/>
  <c r="AO362" s="1"/>
  <c r="AQ362" s="1"/>
  <c r="AS362" s="1"/>
  <c r="AF356"/>
  <c r="B356" i="8" s="1"/>
  <c r="AM356" i="7"/>
  <c r="AO356" s="1"/>
  <c r="AQ356" s="1"/>
  <c r="AS356" s="1"/>
  <c r="AF348"/>
  <c r="B348" i="8" s="1"/>
  <c r="AM348" i="7"/>
  <c r="AO348" s="1"/>
  <c r="AQ348" s="1"/>
  <c r="AS348" s="1"/>
  <c r="AF352"/>
  <c r="B352" i="8" s="1"/>
  <c r="AM352" i="7"/>
  <c r="AO352" s="1"/>
  <c r="AQ352" s="1"/>
  <c r="AS352" s="1"/>
  <c r="AF342"/>
  <c r="B342" i="8" s="1"/>
  <c r="AM342" i="7"/>
  <c r="AO342" s="1"/>
  <c r="AQ342" s="1"/>
  <c r="AS342" s="1"/>
  <c r="AF323"/>
  <c r="B323" i="8" s="1"/>
  <c r="AM323" i="7"/>
  <c r="AO323" s="1"/>
  <c r="AQ323" s="1"/>
  <c r="AS323" s="1"/>
  <c r="AF327"/>
  <c r="B327" i="8" s="1"/>
  <c r="AM327" i="7"/>
  <c r="AO327" s="1"/>
  <c r="AQ327" s="1"/>
  <c r="AS327" s="1"/>
  <c r="AF303"/>
  <c r="B303" i="8" s="1"/>
  <c r="AM303" i="7"/>
  <c r="AO303" s="1"/>
  <c r="AQ303" s="1"/>
  <c r="AS303" s="1"/>
  <c r="AF277"/>
  <c r="B277" i="8" s="1"/>
  <c r="AM277" i="7"/>
  <c r="AO277" s="1"/>
  <c r="AQ277" s="1"/>
  <c r="AS277" s="1"/>
  <c r="AF281"/>
  <c r="B281" i="8" s="1"/>
  <c r="AM281" i="7"/>
  <c r="AO281" s="1"/>
  <c r="AQ281" s="1"/>
  <c r="AS281" s="1"/>
  <c r="AF285"/>
  <c r="B285" i="8" s="1"/>
  <c r="AM285" i="7"/>
  <c r="AO285" s="1"/>
  <c r="AQ285" s="1"/>
  <c r="AS285" s="1"/>
  <c r="AF289"/>
  <c r="B289" i="8" s="1"/>
  <c r="AM289" i="7"/>
  <c r="AO289" s="1"/>
  <c r="AQ289" s="1"/>
  <c r="AS289" s="1"/>
  <c r="AF268"/>
  <c r="B268" i="8" s="1"/>
  <c r="AM268" i="7"/>
  <c r="AO268" s="1"/>
  <c r="AQ268" s="1"/>
  <c r="AS268" s="1"/>
  <c r="AF265"/>
  <c r="B265" i="8" s="1"/>
  <c r="AM265" i="7"/>
  <c r="AO265" s="1"/>
  <c r="AQ265" s="1"/>
  <c r="AS265" s="1"/>
  <c r="AF257"/>
  <c r="B257" i="8" s="1"/>
  <c r="AM257" i="7"/>
  <c r="AO257" s="1"/>
  <c r="AQ257" s="1"/>
  <c r="AS257" s="1"/>
  <c r="AF261"/>
  <c r="B261" i="8" s="1"/>
  <c r="AM261" i="7"/>
  <c r="AO261" s="1"/>
  <c r="AQ261" s="1"/>
  <c r="AS261" s="1"/>
  <c r="AF241"/>
  <c r="B241" i="8" s="1"/>
  <c r="AM241" i="7"/>
  <c r="AO241" s="1"/>
  <c r="AQ241" s="1"/>
  <c r="AS241" s="1"/>
  <c r="AF245"/>
  <c r="B245" i="8" s="1"/>
  <c r="AM245" i="7"/>
  <c r="AO245" s="1"/>
  <c r="AQ245" s="1"/>
  <c r="AS245" s="1"/>
  <c r="AF231"/>
  <c r="B231" i="8" s="1"/>
  <c r="AM231" i="7"/>
  <c r="AO231" s="1"/>
  <c r="AQ231" s="1"/>
  <c r="AS231" s="1"/>
  <c r="AF235"/>
  <c r="B235" i="8" s="1"/>
  <c r="AM235" i="7"/>
  <c r="AO235" s="1"/>
  <c r="AQ235" s="1"/>
  <c r="AS235" s="1"/>
  <c r="AF230"/>
  <c r="B230" i="8" s="1"/>
  <c r="AM230" i="7"/>
  <c r="AO230" s="1"/>
  <c r="AQ230" s="1"/>
  <c r="AS230" s="1"/>
  <c r="AF224"/>
  <c r="B224" i="8" s="1"/>
  <c r="AM224" i="7"/>
  <c r="AO224" s="1"/>
  <c r="AF228"/>
  <c r="B228" i="8" s="1"/>
  <c r="AM228" i="7"/>
  <c r="AO228" s="1"/>
  <c r="AQ228" s="1"/>
  <c r="AS228" s="1"/>
  <c r="AF206"/>
  <c r="B206" i="8" s="1"/>
  <c r="AM206" i="7"/>
  <c r="AO206" s="1"/>
  <c r="AQ206" s="1"/>
  <c r="AS206" s="1"/>
  <c r="AF210"/>
  <c r="B210" i="8" s="1"/>
  <c r="AM210" i="7"/>
  <c r="AO210" s="1"/>
  <c r="AQ210" s="1"/>
  <c r="AS210" s="1"/>
  <c r="AF214"/>
  <c r="B214" i="8" s="1"/>
  <c r="AM214" i="7"/>
  <c r="AO214" s="1"/>
  <c r="AQ214" s="1"/>
  <c r="AS214" s="1"/>
  <c r="AF192"/>
  <c r="B192" i="8" s="1"/>
  <c r="AM192" i="7"/>
  <c r="AO192" s="1"/>
  <c r="AQ192" s="1"/>
  <c r="AS192" s="1"/>
  <c r="AF196"/>
  <c r="B196" i="8" s="1"/>
  <c r="AM196" i="7"/>
  <c r="AO196" s="1"/>
  <c r="AQ196" s="1"/>
  <c r="AS196" s="1"/>
  <c r="AF200"/>
  <c r="B200" i="8" s="1"/>
  <c r="AM200" i="7"/>
  <c r="AO200" s="1"/>
  <c r="AQ200" s="1"/>
  <c r="AS200" s="1"/>
  <c r="AF184"/>
  <c r="B184" i="8" s="1"/>
  <c r="AM184" i="7"/>
  <c r="AO184" s="1"/>
  <c r="AQ184" s="1"/>
  <c r="AS184" s="1"/>
  <c r="AF182"/>
  <c r="B182" i="8" s="1"/>
  <c r="AM182" i="7"/>
  <c r="AO182" s="1"/>
  <c r="AQ182" s="1"/>
  <c r="AS182" s="1"/>
  <c r="AF172"/>
  <c r="B172" i="8" s="1"/>
  <c r="AM172" i="7"/>
  <c r="AO172" s="1"/>
  <c r="AF176"/>
  <c r="B176" i="8" s="1"/>
  <c r="AM176" i="7"/>
  <c r="AO176" s="1"/>
  <c r="AQ176" s="1"/>
  <c r="AS176" s="1"/>
  <c r="AF180"/>
  <c r="B180" i="8" s="1"/>
  <c r="AM180" i="7"/>
  <c r="AO180" s="1"/>
  <c r="AQ180" s="1"/>
  <c r="AS180" s="1"/>
  <c r="AF158"/>
  <c r="B158" i="8" s="1"/>
  <c r="AM158" i="7"/>
  <c r="AO158" s="1"/>
  <c r="AQ158" s="1"/>
  <c r="AS158" s="1"/>
  <c r="AF162"/>
  <c r="B162" i="8" s="1"/>
  <c r="AM162" i="7"/>
  <c r="AO162" s="1"/>
  <c r="AQ162" s="1"/>
  <c r="AS162" s="1"/>
  <c r="AF166"/>
  <c r="B166" i="8" s="1"/>
  <c r="AM166" i="7"/>
  <c r="AO166" s="1"/>
  <c r="AQ166" s="1"/>
  <c r="AS166" s="1"/>
  <c r="AF140"/>
  <c r="B140" i="8" s="1"/>
  <c r="AM140" i="7"/>
  <c r="AO140" s="1"/>
  <c r="AF144"/>
  <c r="B144" i="8" s="1"/>
  <c r="AM144" i="7"/>
  <c r="AO144" s="1"/>
  <c r="AQ144" s="1"/>
  <c r="AS144" s="1"/>
  <c r="AF132"/>
  <c r="B132" i="8" s="1"/>
  <c r="AM132" i="7"/>
  <c r="AO132" s="1"/>
  <c r="AQ132" s="1"/>
  <c r="AS132" s="1"/>
  <c r="AF136"/>
  <c r="B136" i="8" s="1"/>
  <c r="AM136" i="7"/>
  <c r="AO136" s="1"/>
  <c r="AF117"/>
  <c r="B117" i="8" s="1"/>
  <c r="AM117" i="7"/>
  <c r="AO117" s="1"/>
  <c r="AQ117" s="1"/>
  <c r="AS117" s="1"/>
  <c r="AF121"/>
  <c r="B121" i="8" s="1"/>
  <c r="AM121" i="7"/>
  <c r="AO121" s="1"/>
  <c r="AQ121" s="1"/>
  <c r="AS121" s="1"/>
  <c r="AF125"/>
  <c r="B125" i="8" s="1"/>
  <c r="AM125" i="7"/>
  <c r="AO125" s="1"/>
  <c r="AQ125" s="1"/>
  <c r="AS125" s="1"/>
  <c r="AF129"/>
  <c r="B129" i="8" s="1"/>
  <c r="AM129" i="7"/>
  <c r="AO129" s="1"/>
  <c r="AQ129" s="1"/>
  <c r="AS129" s="1"/>
  <c r="AF104"/>
  <c r="B104" i="8" s="1"/>
  <c r="AM104" i="7"/>
  <c r="AO104" s="1"/>
  <c r="AQ104" s="1"/>
  <c r="AS104" s="1"/>
  <c r="AF108"/>
  <c r="B108" i="8" s="1"/>
  <c r="AM108" i="7"/>
  <c r="AO108" s="1"/>
  <c r="AQ108" s="1"/>
  <c r="AS108" s="1"/>
  <c r="AF112"/>
  <c r="B112" i="8" s="1"/>
  <c r="AM112" i="7"/>
  <c r="AO112" s="1"/>
  <c r="AQ112" s="1"/>
  <c r="AS112" s="1"/>
  <c r="AF93"/>
  <c r="B93" i="8" s="1"/>
  <c r="AM93" i="7"/>
  <c r="AO93" s="1"/>
  <c r="AQ93" s="1"/>
  <c r="AS93" s="1"/>
  <c r="AF97"/>
  <c r="B97" i="8" s="1"/>
  <c r="AM97" i="7"/>
  <c r="AO97" s="1"/>
  <c r="AQ97" s="1"/>
  <c r="AS97" s="1"/>
  <c r="AF83"/>
  <c r="B83" i="8" s="1"/>
  <c r="AM83" i="7"/>
  <c r="AO83" s="1"/>
  <c r="AQ83" s="1"/>
  <c r="AS83" s="1"/>
  <c r="AF87"/>
  <c r="B87" i="8" s="1"/>
  <c r="AM87" i="7"/>
  <c r="AO87" s="1"/>
  <c r="AQ87" s="1"/>
  <c r="AS87" s="1"/>
  <c r="AF76"/>
  <c r="B76" i="8" s="1"/>
  <c r="AM76" i="7"/>
  <c r="AO76" s="1"/>
  <c r="AQ76" s="1"/>
  <c r="AS76" s="1"/>
  <c r="AF65"/>
  <c r="B65" i="8" s="1"/>
  <c r="AM65" i="7"/>
  <c r="AO65" s="1"/>
  <c r="AQ65" s="1"/>
  <c r="AS65" s="1"/>
  <c r="AF69"/>
  <c r="B69" i="8" s="1"/>
  <c r="AM69" i="7"/>
  <c r="AO69" s="1"/>
  <c r="AQ69" s="1"/>
  <c r="AS69" s="1"/>
  <c r="AF73"/>
  <c r="B73" i="8" s="1"/>
  <c r="AM73" i="7"/>
  <c r="AO73" s="1"/>
  <c r="AQ73" s="1"/>
  <c r="AS73" s="1"/>
  <c r="AF59"/>
  <c r="B59" i="8" s="1"/>
  <c r="AM59" i="7"/>
  <c r="AO59" s="1"/>
  <c r="AQ59" s="1"/>
  <c r="AS59" s="1"/>
  <c r="AF344"/>
  <c r="B344" i="8" s="1"/>
  <c r="AM344" i="7"/>
  <c r="AO344" s="1"/>
  <c r="AQ344" s="1"/>
  <c r="AS344" s="1"/>
  <c r="AF321"/>
  <c r="B321" i="8" s="1"/>
  <c r="AM321" i="7"/>
  <c r="AO321" s="1"/>
  <c r="AQ321" s="1"/>
  <c r="AS321" s="1"/>
  <c r="AF329"/>
  <c r="B329" i="8" s="1"/>
  <c r="AM329" i="7"/>
  <c r="AO329" s="1"/>
  <c r="AQ329" s="1"/>
  <c r="AS329" s="1"/>
  <c r="AF297"/>
  <c r="B297" i="8" s="1"/>
  <c r="AM297" i="7"/>
  <c r="AO297" s="1"/>
  <c r="AQ297" s="1"/>
  <c r="AS297" s="1"/>
  <c r="AF305"/>
  <c r="B305" i="8" s="1"/>
  <c r="AM305" i="7"/>
  <c r="AO305" s="1"/>
  <c r="AQ305" s="1"/>
  <c r="AS305" s="1"/>
  <c r="AF283"/>
  <c r="B283" i="8" s="1"/>
  <c r="AM283" i="7"/>
  <c r="AO283" s="1"/>
  <c r="AQ283" s="1"/>
  <c r="AS283" s="1"/>
  <c r="AF259"/>
  <c r="B259" i="8" s="1"/>
  <c r="AM259" i="7"/>
  <c r="AO259" s="1"/>
  <c r="AQ259" s="1"/>
  <c r="AS259" s="1"/>
  <c r="AF237"/>
  <c r="B237" i="8" s="1"/>
  <c r="AM237" i="7"/>
  <c r="AO237" s="1"/>
  <c r="AQ237" s="1"/>
  <c r="AS237" s="1"/>
  <c r="AF226"/>
  <c r="B226" i="8" s="1"/>
  <c r="AM226" i="7"/>
  <c r="AO226" s="1"/>
  <c r="AQ226" s="1"/>
  <c r="AS226" s="1"/>
  <c r="AF194"/>
  <c r="B194" i="8" s="1"/>
  <c r="AM194" i="7"/>
  <c r="AO194" s="1"/>
  <c r="AQ194" s="1"/>
  <c r="AS194" s="1"/>
  <c r="AF198"/>
  <c r="B198" i="8" s="1"/>
  <c r="AM198" i="7"/>
  <c r="AO198" s="1"/>
  <c r="AQ198" s="1"/>
  <c r="AS198" s="1"/>
  <c r="AF174"/>
  <c r="B174" i="8" s="1"/>
  <c r="AM174" i="7"/>
  <c r="AO174" s="1"/>
  <c r="AQ174" s="1"/>
  <c r="AS174" s="1"/>
  <c r="AF156"/>
  <c r="B156" i="8" s="1"/>
  <c r="AM156" i="7"/>
  <c r="AO156" s="1"/>
  <c r="AQ156" s="1"/>
  <c r="AS156" s="1"/>
  <c r="AF153"/>
  <c r="B153" i="8" s="1"/>
  <c r="AM153" i="7"/>
  <c r="AO153" s="1"/>
  <c r="AQ153" s="1"/>
  <c r="AS153" s="1"/>
  <c r="AF134"/>
  <c r="B134" i="8" s="1"/>
  <c r="AM134" i="7"/>
  <c r="AO134" s="1"/>
  <c r="AQ134" s="1"/>
  <c r="AS134" s="1"/>
  <c r="AF119"/>
  <c r="B119" i="8" s="1"/>
  <c r="AM119" i="7"/>
  <c r="AO119" s="1"/>
  <c r="AQ119" s="1"/>
  <c r="AS119" s="1"/>
  <c r="AF127"/>
  <c r="B127" i="8" s="1"/>
  <c r="AM127" i="7"/>
  <c r="AO127" s="1"/>
  <c r="AQ127" s="1"/>
  <c r="AS127" s="1"/>
  <c r="AF106"/>
  <c r="B106" i="8" s="1"/>
  <c r="AM106" i="7"/>
  <c r="AO106" s="1"/>
  <c r="AQ106" s="1"/>
  <c r="AS106" s="1"/>
  <c r="AF101"/>
  <c r="B101" i="8" s="1"/>
  <c r="AM101" i="7"/>
  <c r="AO101" s="1"/>
  <c r="AQ101" s="1"/>
  <c r="AS101" s="1"/>
  <c r="AF79"/>
  <c r="B79" i="8" s="1"/>
  <c r="AM79" i="7"/>
  <c r="AO79" s="1"/>
  <c r="AQ79" s="1"/>
  <c r="AS79" s="1"/>
  <c r="AF74"/>
  <c r="B74" i="8" s="1"/>
  <c r="AM74" i="7"/>
  <c r="AO74" s="1"/>
  <c r="AQ74" s="1"/>
  <c r="AS74" s="1"/>
  <c r="AF61"/>
  <c r="B61" i="8" s="1"/>
  <c r="AM61" i="7"/>
  <c r="AO61" s="1"/>
  <c r="AQ61" s="1"/>
  <c r="AS61" s="1"/>
  <c r="AF368"/>
  <c r="B368" i="8" s="1"/>
  <c r="AM368" i="7"/>
  <c r="AO368" s="1"/>
  <c r="AQ368" s="1"/>
  <c r="AS368" s="1"/>
  <c r="AF369"/>
  <c r="B369" i="8" s="1"/>
  <c r="AM369" i="7"/>
  <c r="AO369" s="1"/>
  <c r="AQ369" s="1"/>
  <c r="AS369" s="1"/>
  <c r="AM377"/>
  <c r="AO377" s="1"/>
  <c r="AQ377" s="1"/>
  <c r="AS377" s="1"/>
  <c r="AF345"/>
  <c r="B345" i="8" s="1"/>
  <c r="AM345" i="7"/>
  <c r="AO345" s="1"/>
  <c r="AQ345" s="1"/>
  <c r="AS345" s="1"/>
  <c r="AF349"/>
  <c r="B349" i="8" s="1"/>
  <c r="AM349" i="7"/>
  <c r="AO349" s="1"/>
  <c r="AQ349" s="1"/>
  <c r="AS349" s="1"/>
  <c r="AF353"/>
  <c r="B353" i="8" s="1"/>
  <c r="AM353" i="7"/>
  <c r="AO353" s="1"/>
  <c r="AQ353" s="1"/>
  <c r="AS353" s="1"/>
  <c r="AF335"/>
  <c r="B335" i="8" s="1"/>
  <c r="AM335" i="7"/>
  <c r="AO335" s="1"/>
  <c r="AQ335" s="1"/>
  <c r="AS335" s="1"/>
  <c r="AF339"/>
  <c r="B339" i="8" s="1"/>
  <c r="AM339" i="7"/>
  <c r="AO339" s="1"/>
  <c r="AQ339" s="1"/>
  <c r="AS339" s="1"/>
  <c r="AF332"/>
  <c r="B332" i="8" s="1"/>
  <c r="AM332" i="7"/>
  <c r="AO332" s="1"/>
  <c r="AQ332" s="1"/>
  <c r="AS332" s="1"/>
  <c r="AF320"/>
  <c r="B320" i="8" s="1"/>
  <c r="AM320" i="7"/>
  <c r="AO320" s="1"/>
  <c r="AQ320" s="1"/>
  <c r="AS320" s="1"/>
  <c r="AF324"/>
  <c r="B324" i="8" s="1"/>
  <c r="AM324" i="7"/>
  <c r="AO324" s="1"/>
  <c r="AQ324" s="1"/>
  <c r="AS324" s="1"/>
  <c r="AF328"/>
  <c r="B328" i="8" s="1"/>
  <c r="AM328" i="7"/>
  <c r="AO328" s="1"/>
  <c r="AQ328" s="1"/>
  <c r="AS328" s="1"/>
  <c r="AF292"/>
  <c r="B292" i="8" s="1"/>
  <c r="AM292" i="7"/>
  <c r="AO292" s="1"/>
  <c r="AQ292" s="1"/>
  <c r="AS292" s="1"/>
  <c r="AF296"/>
  <c r="B296" i="8" s="1"/>
  <c r="AM296" i="7"/>
  <c r="AO296" s="1"/>
  <c r="AF300"/>
  <c r="B300" i="8" s="1"/>
  <c r="AM300" i="7"/>
  <c r="AO300" s="1"/>
  <c r="AQ300" s="1"/>
  <c r="AS300" s="1"/>
  <c r="AF304"/>
  <c r="B304" i="8" s="1"/>
  <c r="AM304" i="7"/>
  <c r="AO304" s="1"/>
  <c r="AQ304" s="1"/>
  <c r="AS304" s="1"/>
  <c r="AF308"/>
  <c r="B308" i="8" s="1"/>
  <c r="AM308" i="7"/>
  <c r="AO308" s="1"/>
  <c r="AQ308" s="1"/>
  <c r="AS308" s="1"/>
  <c r="AF312"/>
  <c r="B312" i="8" s="1"/>
  <c r="AM312" i="7"/>
  <c r="AO312" s="1"/>
  <c r="AQ312" s="1"/>
  <c r="AS312" s="1"/>
  <c r="AF278"/>
  <c r="B278" i="8" s="1"/>
  <c r="AM278" i="7"/>
  <c r="AO278" s="1"/>
  <c r="AQ278" s="1"/>
  <c r="AS278" s="1"/>
  <c r="AF286"/>
  <c r="B286" i="8" s="1"/>
  <c r="AM286" i="7"/>
  <c r="AO286" s="1"/>
  <c r="AQ286" s="1"/>
  <c r="AS286" s="1"/>
  <c r="AF273"/>
  <c r="B273" i="8" s="1"/>
  <c r="AM273" i="7"/>
  <c r="AO273" s="1"/>
  <c r="AQ273" s="1"/>
  <c r="AS273" s="1"/>
  <c r="AF269"/>
  <c r="B269" i="8" s="1"/>
  <c r="AM269" i="7"/>
  <c r="AO269" s="1"/>
  <c r="AQ269" s="1"/>
  <c r="AS269" s="1"/>
  <c r="AF250"/>
  <c r="B250" i="8" s="1"/>
  <c r="AM250" i="7"/>
  <c r="AO250" s="1"/>
  <c r="AQ250" s="1"/>
  <c r="AS250" s="1"/>
  <c r="AF258"/>
  <c r="B258" i="8" s="1"/>
  <c r="AM258" i="7"/>
  <c r="AO258" s="1"/>
  <c r="AQ258" s="1"/>
  <c r="AS258" s="1"/>
  <c r="AF246"/>
  <c r="B246" i="8" s="1"/>
  <c r="AM246" i="7"/>
  <c r="AO246" s="1"/>
  <c r="AQ246" s="1"/>
  <c r="AS246" s="1"/>
  <c r="AF232"/>
  <c r="B232" i="8" s="1"/>
  <c r="AM232" i="7"/>
  <c r="AO232" s="1"/>
  <c r="AQ232" s="1"/>
  <c r="AS232" s="1"/>
  <c r="AF236"/>
  <c r="B236" i="8" s="1"/>
  <c r="AM236" i="7"/>
  <c r="AO236" s="1"/>
  <c r="AQ236" s="1"/>
  <c r="AS236" s="1"/>
  <c r="AF217"/>
  <c r="B217" i="8" s="1"/>
  <c r="AM217" i="7"/>
  <c r="AO217" s="1"/>
  <c r="AQ217" s="1"/>
  <c r="AS217" s="1"/>
  <c r="AF225"/>
  <c r="B225" i="8" s="1"/>
  <c r="AM225" i="7"/>
  <c r="AO225" s="1"/>
  <c r="AQ225" s="1"/>
  <c r="AS225" s="1"/>
  <c r="AF216"/>
  <c r="B216" i="8" s="1"/>
  <c r="AM216" i="7"/>
  <c r="AO216" s="1"/>
  <c r="AQ216" s="1"/>
  <c r="AS216" s="1"/>
  <c r="AF207"/>
  <c r="B207" i="8" s="1"/>
  <c r="AM207" i="7"/>
  <c r="AO207" s="1"/>
  <c r="AQ207" s="1"/>
  <c r="AS207" s="1"/>
  <c r="AF211"/>
  <c r="B211" i="8" s="1"/>
  <c r="AM211" i="7"/>
  <c r="AO211" s="1"/>
  <c r="AQ211" s="1"/>
  <c r="AS211" s="1"/>
  <c r="AF203"/>
  <c r="B203" i="8" s="1"/>
  <c r="AM203" i="7"/>
  <c r="AO203" s="1"/>
  <c r="AQ203" s="1"/>
  <c r="AS203" s="1"/>
  <c r="AF193"/>
  <c r="B193" i="8" s="1"/>
  <c r="AM193" i="7"/>
  <c r="AO193" s="1"/>
  <c r="AQ193" s="1"/>
  <c r="AS193" s="1"/>
  <c r="AF197"/>
  <c r="B197" i="8" s="1"/>
  <c r="AM197" i="7"/>
  <c r="AO197" s="1"/>
  <c r="AQ197" s="1"/>
  <c r="AS197" s="1"/>
  <c r="AF201"/>
  <c r="B201" i="8" s="1"/>
  <c r="AM201" i="7"/>
  <c r="AO201" s="1"/>
  <c r="AF185"/>
  <c r="B185" i="8" s="1"/>
  <c r="AM185" i="7"/>
  <c r="AO185" s="1"/>
  <c r="AQ185" s="1"/>
  <c r="AS185" s="1"/>
  <c r="AF169"/>
  <c r="B169" i="8" s="1"/>
  <c r="AM169" i="7"/>
  <c r="AO169" s="1"/>
  <c r="AQ169" s="1"/>
  <c r="AS169" s="1"/>
  <c r="AF177"/>
  <c r="B177" i="8" s="1"/>
  <c r="AM177" i="7"/>
  <c r="AO177" s="1"/>
  <c r="AQ177" s="1"/>
  <c r="AS177" s="1"/>
  <c r="AF168"/>
  <c r="B168" i="8" s="1"/>
  <c r="AM168" i="7"/>
  <c r="AO168" s="1"/>
  <c r="AQ168" s="1"/>
  <c r="AS168" s="1"/>
  <c r="AF159"/>
  <c r="B159" i="8" s="1"/>
  <c r="AM159" i="7"/>
  <c r="AO159" s="1"/>
  <c r="AQ159" s="1"/>
  <c r="AS159" s="1"/>
  <c r="AF163"/>
  <c r="B163" i="8" s="1"/>
  <c r="AM163" i="7"/>
  <c r="AO163" s="1"/>
  <c r="AQ163" s="1"/>
  <c r="AS163" s="1"/>
  <c r="AF155"/>
  <c r="B155" i="8" s="1"/>
  <c r="AM155" i="7"/>
  <c r="AO155" s="1"/>
  <c r="AQ155" s="1"/>
  <c r="AS155" s="1"/>
  <c r="AF152"/>
  <c r="B152" i="8" s="1"/>
  <c r="AM152" i="7"/>
  <c r="AO152" s="1"/>
  <c r="AQ152" s="1"/>
  <c r="AS152" s="1"/>
  <c r="AF145"/>
  <c r="B145" i="8" s="1"/>
  <c r="AM145" i="7"/>
  <c r="AO145" s="1"/>
  <c r="AF118"/>
  <c r="B118" i="8" s="1"/>
  <c r="AM118" i="7"/>
  <c r="AO118" s="1"/>
  <c r="AQ118" s="1"/>
  <c r="AS118" s="1"/>
  <c r="AF105"/>
  <c r="B105" i="8" s="1"/>
  <c r="AM105" i="7"/>
  <c r="AO105" s="1"/>
  <c r="AQ105" s="1"/>
  <c r="AS105" s="1"/>
  <c r="AF113"/>
  <c r="B113" i="8" s="1"/>
  <c r="AM113" i="7"/>
  <c r="AO113" s="1"/>
  <c r="AQ113" s="1"/>
  <c r="AS113" s="1"/>
  <c r="AF84"/>
  <c r="B84" i="8" s="1"/>
  <c r="AM84" i="7"/>
  <c r="AO84" s="1"/>
  <c r="AQ84" s="1"/>
  <c r="AS84" s="1"/>
  <c r="AF78"/>
  <c r="B78" i="8" s="1"/>
  <c r="AM78" i="7"/>
  <c r="AO78" s="1"/>
  <c r="AQ78" s="1"/>
  <c r="AS78" s="1"/>
  <c r="AF66"/>
  <c r="B66" i="8" s="1"/>
  <c r="AM66" i="7"/>
  <c r="AO66" s="1"/>
  <c r="AQ66" s="1"/>
  <c r="AS66" s="1"/>
  <c r="AF70"/>
  <c r="B70" i="8" s="1"/>
  <c r="AM70" i="7"/>
  <c r="AO70" s="1"/>
  <c r="AQ70" s="1"/>
  <c r="AS70" s="1"/>
  <c r="AF63"/>
  <c r="B63" i="8" s="1"/>
  <c r="AM63" i="7"/>
  <c r="AO63" s="1"/>
  <c r="AQ63" s="1"/>
  <c r="AS63" s="1"/>
  <c r="AF351"/>
  <c r="B351" i="8" s="1"/>
  <c r="AM351" i="7"/>
  <c r="AO351" s="1"/>
  <c r="AQ351" s="1"/>
  <c r="AS351" s="1"/>
  <c r="AF341"/>
  <c r="B341" i="8" s="1"/>
  <c r="AM341" i="7"/>
  <c r="AO341" s="1"/>
  <c r="AQ341" s="1"/>
  <c r="AS341" s="1"/>
  <c r="AF326"/>
  <c r="B326" i="8" s="1"/>
  <c r="AM326" i="7"/>
  <c r="AO326" s="1"/>
  <c r="AQ326" s="1"/>
  <c r="AS326" s="1"/>
  <c r="AF330"/>
  <c r="B330" i="8" s="1"/>
  <c r="AM330" i="7"/>
  <c r="AO330" s="1"/>
  <c r="AQ330" s="1"/>
  <c r="AS330" s="1"/>
  <c r="AF310"/>
  <c r="B310" i="8" s="1"/>
  <c r="AM310" i="7"/>
  <c r="AO310" s="1"/>
  <c r="AQ310" s="1"/>
  <c r="AS310" s="1"/>
  <c r="AF252"/>
  <c r="B252" i="8" s="1"/>
  <c r="AM252" i="7"/>
  <c r="AO252" s="1"/>
  <c r="AQ252" s="1"/>
  <c r="AS252" s="1"/>
  <c r="AF234"/>
  <c r="B234" i="8" s="1"/>
  <c r="AM234" i="7"/>
  <c r="AO234" s="1"/>
  <c r="AQ234" s="1"/>
  <c r="AS234" s="1"/>
  <c r="AF238"/>
  <c r="B238" i="8" s="1"/>
  <c r="AM238" i="7"/>
  <c r="AO238" s="1"/>
  <c r="AQ238" s="1"/>
  <c r="AS238" s="1"/>
  <c r="AF223"/>
  <c r="B223" i="8" s="1"/>
  <c r="AM223" i="7"/>
  <c r="AO223" s="1"/>
  <c r="AQ223" s="1"/>
  <c r="AS223" s="1"/>
  <c r="AF205"/>
  <c r="B205" i="8" s="1"/>
  <c r="AM205" i="7"/>
  <c r="AO205" s="1"/>
  <c r="AQ205" s="1"/>
  <c r="AS205" s="1"/>
  <c r="AF191"/>
  <c r="B191" i="8" s="1"/>
  <c r="AM191" i="7"/>
  <c r="AO191" s="1"/>
  <c r="AQ191" s="1"/>
  <c r="AS191" s="1"/>
  <c r="AF195"/>
  <c r="B195" i="8" s="1"/>
  <c r="AM195" i="7"/>
  <c r="AO195" s="1"/>
  <c r="AQ195" s="1"/>
  <c r="AS195" s="1"/>
  <c r="AF171"/>
  <c r="B171" i="8" s="1"/>
  <c r="AM171" i="7"/>
  <c r="AO171" s="1"/>
  <c r="AQ171" s="1"/>
  <c r="AS171" s="1"/>
  <c r="AF179"/>
  <c r="B179" i="8" s="1"/>
  <c r="AM179" i="7"/>
  <c r="AO179" s="1"/>
  <c r="AQ179" s="1"/>
  <c r="AS179" s="1"/>
  <c r="AF135"/>
  <c r="B135" i="8" s="1"/>
  <c r="AM135" i="7"/>
  <c r="AO135" s="1"/>
  <c r="AQ135" s="1"/>
  <c r="AS135" s="1"/>
  <c r="AF116"/>
  <c r="B116" i="8" s="1"/>
  <c r="AM116" i="7"/>
  <c r="AO116" s="1"/>
  <c r="AQ116" s="1"/>
  <c r="AS116" s="1"/>
  <c r="AF103"/>
  <c r="B103" i="8" s="1"/>
  <c r="AM103" i="7"/>
  <c r="AO103" s="1"/>
  <c r="AQ103" s="1"/>
  <c r="AS103" s="1"/>
  <c r="AF107"/>
  <c r="B107" i="8" s="1"/>
  <c r="AM107" i="7"/>
  <c r="AO107" s="1"/>
  <c r="AQ107" s="1"/>
  <c r="AS107" s="1"/>
  <c r="AF80"/>
  <c r="B80" i="8" s="1"/>
  <c r="AM80" i="7"/>
  <c r="AO80" s="1"/>
  <c r="AQ80" s="1"/>
  <c r="AS80" s="1"/>
  <c r="AF58"/>
  <c r="B58" i="8" s="1"/>
  <c r="AO58" i="7"/>
  <c r="AQ58" s="1"/>
  <c r="AS58" s="1"/>
  <c r="AF346"/>
  <c r="B346" i="8" s="1"/>
  <c r="AM346" i="7"/>
  <c r="AO346" s="1"/>
  <c r="AQ346" s="1"/>
  <c r="AS346" s="1"/>
  <c r="AF279"/>
  <c r="B279" i="8" s="1"/>
  <c r="AM279" i="7"/>
  <c r="AO279" s="1"/>
  <c r="AQ279" s="1"/>
  <c r="AS279" s="1"/>
  <c r="AF189"/>
  <c r="B189" i="8" s="1"/>
  <c r="AM189" i="7"/>
  <c r="AO189" s="1"/>
  <c r="AQ189" s="1"/>
  <c r="AS189" s="1"/>
  <c r="AF178"/>
  <c r="B178" i="8" s="1"/>
  <c r="AM178" i="7"/>
  <c r="AO178" s="1"/>
  <c r="AQ178" s="1"/>
  <c r="AS178" s="1"/>
  <c r="AF146"/>
  <c r="B146" i="8" s="1"/>
  <c r="AM146" i="7"/>
  <c r="AO146" s="1"/>
  <c r="AQ146" s="1"/>
  <c r="AS146" s="1"/>
  <c r="AF131"/>
  <c r="B131" i="8" s="1"/>
  <c r="AM131" i="7"/>
  <c r="AO131" s="1"/>
  <c r="AQ131" s="1"/>
  <c r="AS131" s="1"/>
  <c r="AF95"/>
  <c r="B95" i="8" s="1"/>
  <c r="AM95" i="7"/>
  <c r="AO95" s="1"/>
  <c r="AQ95" s="1"/>
  <c r="AS95" s="1"/>
  <c r="AF89"/>
  <c r="B89" i="8" s="1"/>
  <c r="AM89" i="7"/>
  <c r="AO89" s="1"/>
  <c r="AF67"/>
  <c r="B67" i="8" s="1"/>
  <c r="AM67" i="7"/>
  <c r="AO67" s="1"/>
  <c r="AQ67" s="1"/>
  <c r="AS67" s="1"/>
  <c r="AF173"/>
  <c r="B173" i="8" s="1"/>
  <c r="AM173" i="7"/>
  <c r="AO173" s="1"/>
  <c r="AQ173" s="1"/>
  <c r="AS173" s="1"/>
  <c r="AF122"/>
  <c r="B122" i="8" s="1"/>
  <c r="AM122" i="7"/>
  <c r="AO122" s="1"/>
  <c r="AQ122" s="1"/>
  <c r="AS122" s="1"/>
  <c r="AF94"/>
  <c r="B94" i="8" s="1"/>
  <c r="AM94" i="7"/>
  <c r="AO94" s="1"/>
  <c r="AQ94" s="1"/>
  <c r="AS94" s="1"/>
  <c r="AF98"/>
  <c r="B98" i="8" s="1"/>
  <c r="AM98" i="7"/>
  <c r="AO98" s="1"/>
  <c r="AQ98" s="1"/>
  <c r="AS98" s="1"/>
  <c r="D379"/>
  <c r="AD17"/>
  <c r="AD27"/>
  <c r="AD6"/>
  <c r="AC17"/>
  <c r="AC6"/>
  <c r="AC27"/>
  <c r="AC55"/>
  <c r="AD55"/>
  <c r="K368" i="8" l="1"/>
  <c r="E368"/>
  <c r="H368"/>
  <c r="E101"/>
  <c r="K101"/>
  <c r="H101"/>
  <c r="E134"/>
  <c r="K134"/>
  <c r="H134"/>
  <c r="E198"/>
  <c r="H198"/>
  <c r="K198"/>
  <c r="K226"/>
  <c r="E226"/>
  <c r="H226"/>
  <c r="K305"/>
  <c r="E305"/>
  <c r="H305"/>
  <c r="K344"/>
  <c r="E344"/>
  <c r="H344"/>
  <c r="E65"/>
  <c r="K65"/>
  <c r="H65"/>
  <c r="E112"/>
  <c r="K112"/>
  <c r="H112"/>
  <c r="K125"/>
  <c r="E125"/>
  <c r="H125"/>
  <c r="K132"/>
  <c r="E132"/>
  <c r="H132"/>
  <c r="H162"/>
  <c r="K162"/>
  <c r="E162"/>
  <c r="K180"/>
  <c r="E180"/>
  <c r="H180"/>
  <c r="K184"/>
  <c r="E184"/>
  <c r="H184"/>
  <c r="E214"/>
  <c r="K214"/>
  <c r="H214"/>
  <c r="K224"/>
  <c r="E224"/>
  <c r="H224"/>
  <c r="K245"/>
  <c r="E245"/>
  <c r="H245"/>
  <c r="E265"/>
  <c r="H265"/>
  <c r="K265"/>
  <c r="E281"/>
  <c r="K281"/>
  <c r="H281"/>
  <c r="K352"/>
  <c r="E352"/>
  <c r="H352"/>
  <c r="K98"/>
  <c r="H98"/>
  <c r="E98"/>
  <c r="E67"/>
  <c r="K67"/>
  <c r="H67"/>
  <c r="K95"/>
  <c r="E95"/>
  <c r="H95"/>
  <c r="K189"/>
  <c r="E189"/>
  <c r="H189"/>
  <c r="E80"/>
  <c r="K80"/>
  <c r="H80"/>
  <c r="E135"/>
  <c r="K135"/>
  <c r="H135"/>
  <c r="K191"/>
  <c r="E191"/>
  <c r="H191"/>
  <c r="K234"/>
  <c r="E234"/>
  <c r="H234"/>
  <c r="K351"/>
  <c r="E351"/>
  <c r="H351"/>
  <c r="H78"/>
  <c r="E78"/>
  <c r="K78"/>
  <c r="E118"/>
  <c r="K118"/>
  <c r="H118"/>
  <c r="K163"/>
  <c r="H163"/>
  <c r="E163"/>
  <c r="K169"/>
  <c r="E169"/>
  <c r="H169"/>
  <c r="K193"/>
  <c r="E193"/>
  <c r="H193"/>
  <c r="H217"/>
  <c r="K217"/>
  <c r="E217"/>
  <c r="E258"/>
  <c r="K258"/>
  <c r="H258"/>
  <c r="K286"/>
  <c r="E286"/>
  <c r="H286"/>
  <c r="E304"/>
  <c r="K304"/>
  <c r="H304"/>
  <c r="K296"/>
  <c r="E296"/>
  <c r="H296"/>
  <c r="E320"/>
  <c r="K320"/>
  <c r="H320"/>
  <c r="E339"/>
  <c r="K339"/>
  <c r="H339"/>
  <c r="K353"/>
  <c r="E353"/>
  <c r="H353"/>
  <c r="K345"/>
  <c r="E345"/>
  <c r="H345"/>
  <c r="E60"/>
  <c r="K60"/>
  <c r="H60"/>
  <c r="E126"/>
  <c r="K126"/>
  <c r="H126"/>
  <c r="K102"/>
  <c r="E102"/>
  <c r="H102"/>
  <c r="K142"/>
  <c r="E142"/>
  <c r="H142"/>
  <c r="H190"/>
  <c r="E190"/>
  <c r="K190"/>
  <c r="E263"/>
  <c r="K263"/>
  <c r="H263"/>
  <c r="K313"/>
  <c r="E313"/>
  <c r="H313"/>
  <c r="E340"/>
  <c r="K340"/>
  <c r="H340"/>
  <c r="K360"/>
  <c r="E360"/>
  <c r="H360"/>
  <c r="E72"/>
  <c r="K72"/>
  <c r="H72"/>
  <c r="E86"/>
  <c r="K86"/>
  <c r="H86"/>
  <c r="K111"/>
  <c r="H111"/>
  <c r="E111"/>
  <c r="E139"/>
  <c r="K139"/>
  <c r="H139"/>
  <c r="E165"/>
  <c r="K165"/>
  <c r="H165"/>
  <c r="K199"/>
  <c r="E199"/>
  <c r="H199"/>
  <c r="K219"/>
  <c r="E219"/>
  <c r="H219"/>
  <c r="K260"/>
  <c r="E260"/>
  <c r="H260"/>
  <c r="K288"/>
  <c r="E288"/>
  <c r="H288"/>
  <c r="K314"/>
  <c r="E314"/>
  <c r="H314"/>
  <c r="K294"/>
  <c r="E294"/>
  <c r="H294"/>
  <c r="E333"/>
  <c r="K333"/>
  <c r="H333"/>
  <c r="E357"/>
  <c r="K357"/>
  <c r="H357"/>
  <c r="K133"/>
  <c r="E133"/>
  <c r="H133"/>
  <c r="E242"/>
  <c r="K242"/>
  <c r="H242"/>
  <c r="K274"/>
  <c r="E274"/>
  <c r="H274"/>
  <c r="K71"/>
  <c r="E71"/>
  <c r="H71"/>
  <c r="E186"/>
  <c r="K186"/>
  <c r="H186"/>
  <c r="K247"/>
  <c r="E247"/>
  <c r="H247"/>
  <c r="K251"/>
  <c r="H251"/>
  <c r="E251"/>
  <c r="E317"/>
  <c r="K317"/>
  <c r="H317"/>
  <c r="E77"/>
  <c r="K77"/>
  <c r="H77"/>
  <c r="E220"/>
  <c r="K220"/>
  <c r="H220"/>
  <c r="E291"/>
  <c r="K291"/>
  <c r="H291"/>
  <c r="E307"/>
  <c r="K307"/>
  <c r="H307"/>
  <c r="E295"/>
  <c r="K295"/>
  <c r="H295"/>
  <c r="E319"/>
  <c r="K319"/>
  <c r="H319"/>
  <c r="E334"/>
  <c r="K334"/>
  <c r="E378"/>
  <c r="K378"/>
  <c r="H378"/>
  <c r="E61"/>
  <c r="H61"/>
  <c r="K61"/>
  <c r="E119"/>
  <c r="K119"/>
  <c r="H119"/>
  <c r="E194"/>
  <c r="K194"/>
  <c r="H194"/>
  <c r="E283"/>
  <c r="K283"/>
  <c r="H283"/>
  <c r="E59"/>
  <c r="K59"/>
  <c r="H59"/>
  <c r="K83"/>
  <c r="E83"/>
  <c r="H83"/>
  <c r="K108"/>
  <c r="E108"/>
  <c r="H108"/>
  <c r="K121"/>
  <c r="E121"/>
  <c r="H121"/>
  <c r="H144"/>
  <c r="K144"/>
  <c r="E144"/>
  <c r="K158"/>
  <c r="E158"/>
  <c r="H158"/>
  <c r="E182"/>
  <c r="K182"/>
  <c r="H182"/>
  <c r="E192"/>
  <c r="K192"/>
  <c r="H192"/>
  <c r="E230"/>
  <c r="K230"/>
  <c r="H230"/>
  <c r="E241"/>
  <c r="K241"/>
  <c r="H241"/>
  <c r="K268"/>
  <c r="H268"/>
  <c r="E268"/>
  <c r="E277"/>
  <c r="K277"/>
  <c r="H277"/>
  <c r="K342"/>
  <c r="E342"/>
  <c r="H342"/>
  <c r="E348"/>
  <c r="K348"/>
  <c r="H348"/>
  <c r="K362"/>
  <c r="E362"/>
  <c r="H362"/>
  <c r="B379"/>
  <c r="E74"/>
  <c r="K74"/>
  <c r="H74"/>
  <c r="E127"/>
  <c r="K127"/>
  <c r="H127"/>
  <c r="K156"/>
  <c r="E156"/>
  <c r="H156"/>
  <c r="E259"/>
  <c r="K259"/>
  <c r="H259"/>
  <c r="E329"/>
  <c r="K329"/>
  <c r="H329"/>
  <c r="H73"/>
  <c r="E73"/>
  <c r="K73"/>
  <c r="K87"/>
  <c r="E87"/>
  <c r="H87"/>
  <c r="K97"/>
  <c r="E97"/>
  <c r="H97"/>
  <c r="E104"/>
  <c r="K104"/>
  <c r="H104"/>
  <c r="E117"/>
  <c r="K117"/>
  <c r="H117"/>
  <c r="K140"/>
  <c r="E140"/>
  <c r="H140"/>
  <c r="E172"/>
  <c r="K172"/>
  <c r="H172"/>
  <c r="K196"/>
  <c r="E196"/>
  <c r="H196"/>
  <c r="E206"/>
  <c r="K206"/>
  <c r="H206"/>
  <c r="E235"/>
  <c r="K235"/>
  <c r="H235"/>
  <c r="E261"/>
  <c r="H261"/>
  <c r="K261"/>
  <c r="E289"/>
  <c r="K289"/>
  <c r="H289"/>
  <c r="E303"/>
  <c r="K303"/>
  <c r="H303"/>
  <c r="K323"/>
  <c r="E323"/>
  <c r="H323"/>
  <c r="H356"/>
  <c r="E356"/>
  <c r="K356"/>
  <c r="E358"/>
  <c r="K358"/>
  <c r="H358"/>
  <c r="E122"/>
  <c r="K122"/>
  <c r="H122"/>
  <c r="E146"/>
  <c r="H146"/>
  <c r="K146"/>
  <c r="E346"/>
  <c r="K346"/>
  <c r="H346"/>
  <c r="K103"/>
  <c r="E103"/>
  <c r="H103"/>
  <c r="K171"/>
  <c r="E171"/>
  <c r="H171"/>
  <c r="E223"/>
  <c r="K223"/>
  <c r="H223"/>
  <c r="K310"/>
  <c r="E310"/>
  <c r="H310"/>
  <c r="K326"/>
  <c r="E326"/>
  <c r="H326"/>
  <c r="H70"/>
  <c r="K70"/>
  <c r="E70"/>
  <c r="K113"/>
  <c r="E113"/>
  <c r="H113"/>
  <c r="E152"/>
  <c r="K152"/>
  <c r="H152"/>
  <c r="K168"/>
  <c r="H168"/>
  <c r="E168"/>
  <c r="E201"/>
  <c r="H201"/>
  <c r="K201"/>
  <c r="E211"/>
  <c r="K211"/>
  <c r="H211"/>
  <c r="K216"/>
  <c r="E216"/>
  <c r="H216"/>
  <c r="H232"/>
  <c r="K232"/>
  <c r="E232"/>
  <c r="E269"/>
  <c r="K269"/>
  <c r="H269"/>
  <c r="E312"/>
  <c r="K312"/>
  <c r="H312"/>
  <c r="E328"/>
  <c r="K328"/>
  <c r="H328"/>
  <c r="K109"/>
  <c r="E109"/>
  <c r="H109"/>
  <c r="H141"/>
  <c r="K141"/>
  <c r="E141"/>
  <c r="E160"/>
  <c r="K160"/>
  <c r="H160"/>
  <c r="K222"/>
  <c r="E222"/>
  <c r="H222"/>
  <c r="E270"/>
  <c r="K270"/>
  <c r="H270"/>
  <c r="K293"/>
  <c r="E293"/>
  <c r="H293"/>
  <c r="E350"/>
  <c r="K350"/>
  <c r="H350"/>
  <c r="E374"/>
  <c r="K374"/>
  <c r="H374"/>
  <c r="E64"/>
  <c r="K64"/>
  <c r="H64"/>
  <c r="E96"/>
  <c r="K96"/>
  <c r="H96"/>
  <c r="E124"/>
  <c r="K124"/>
  <c r="H124"/>
  <c r="K148"/>
  <c r="E148"/>
  <c r="H148"/>
  <c r="K157"/>
  <c r="E157"/>
  <c r="H157"/>
  <c r="K187"/>
  <c r="E187"/>
  <c r="H187"/>
  <c r="E209"/>
  <c r="K209"/>
  <c r="H209"/>
  <c r="K244"/>
  <c r="E244"/>
  <c r="H244"/>
  <c r="K271"/>
  <c r="E271"/>
  <c r="H271"/>
  <c r="E280"/>
  <c r="K280"/>
  <c r="H280"/>
  <c r="K302"/>
  <c r="E302"/>
  <c r="H302"/>
  <c r="E318"/>
  <c r="K318"/>
  <c r="H318"/>
  <c r="K365"/>
  <c r="E365"/>
  <c r="H365"/>
  <c r="E371"/>
  <c r="K371"/>
  <c r="H371"/>
  <c r="E254"/>
  <c r="K254"/>
  <c r="H254"/>
  <c r="E359"/>
  <c r="K359"/>
  <c r="H359"/>
  <c r="K99"/>
  <c r="E99"/>
  <c r="H99"/>
  <c r="E204"/>
  <c r="K204"/>
  <c r="H204"/>
  <c r="E275"/>
  <c r="H275"/>
  <c r="K275"/>
  <c r="K369"/>
  <c r="E369"/>
  <c r="H369"/>
  <c r="K79"/>
  <c r="H79"/>
  <c r="E79"/>
  <c r="K106"/>
  <c r="E106"/>
  <c r="H106"/>
  <c r="H153"/>
  <c r="E153"/>
  <c r="K153"/>
  <c r="E174"/>
  <c r="K174"/>
  <c r="H174"/>
  <c r="H237"/>
  <c r="E237"/>
  <c r="K237"/>
  <c r="E297"/>
  <c r="K297"/>
  <c r="H297"/>
  <c r="K321"/>
  <c r="H321"/>
  <c r="E321"/>
  <c r="E69"/>
  <c r="K69"/>
  <c r="H69"/>
  <c r="K76"/>
  <c r="E76"/>
  <c r="H76"/>
  <c r="K93"/>
  <c r="H93"/>
  <c r="E93"/>
  <c r="E129"/>
  <c r="K129"/>
  <c r="H129"/>
  <c r="K136"/>
  <c r="H136"/>
  <c r="E136"/>
  <c r="K166"/>
  <c r="E166"/>
  <c r="H166"/>
  <c r="E176"/>
  <c r="K176"/>
  <c r="H176"/>
  <c r="E200"/>
  <c r="K200"/>
  <c r="H200"/>
  <c r="K210"/>
  <c r="H210"/>
  <c r="E210"/>
  <c r="E228"/>
  <c r="K228"/>
  <c r="H228"/>
  <c r="K231"/>
  <c r="E231"/>
  <c r="H231"/>
  <c r="H257"/>
  <c r="E257"/>
  <c r="K257"/>
  <c r="E285"/>
  <c r="K285"/>
  <c r="H285"/>
  <c r="E327"/>
  <c r="K327"/>
  <c r="H327"/>
  <c r="K94"/>
  <c r="E94"/>
  <c r="H94"/>
  <c r="E173"/>
  <c r="K173"/>
  <c r="H173"/>
  <c r="E89"/>
  <c r="K89"/>
  <c r="H89"/>
  <c r="K131"/>
  <c r="E131"/>
  <c r="H131"/>
  <c r="E178"/>
  <c r="K178"/>
  <c r="H178"/>
  <c r="E279"/>
  <c r="H279"/>
  <c r="K279"/>
  <c r="K58"/>
  <c r="E58"/>
  <c r="H58"/>
  <c r="H107"/>
  <c r="E107"/>
  <c r="K107"/>
  <c r="K116"/>
  <c r="E116"/>
  <c r="H116"/>
  <c r="E179"/>
  <c r="K179"/>
  <c r="H179"/>
  <c r="K195"/>
  <c r="H195"/>
  <c r="E195"/>
  <c r="K205"/>
  <c r="E205"/>
  <c r="H205"/>
  <c r="K238"/>
  <c r="E238"/>
  <c r="H238"/>
  <c r="E252"/>
  <c r="K252"/>
  <c r="H252"/>
  <c r="E330"/>
  <c r="K330"/>
  <c r="H330"/>
  <c r="E341"/>
  <c r="K341"/>
  <c r="H341"/>
  <c r="E63"/>
  <c r="H63"/>
  <c r="K63"/>
  <c r="H66"/>
  <c r="E66"/>
  <c r="K66"/>
  <c r="E84"/>
  <c r="K84"/>
  <c r="H84"/>
  <c r="K105"/>
  <c r="E105"/>
  <c r="H105"/>
  <c r="E145"/>
  <c r="K145"/>
  <c r="H145"/>
  <c r="K155"/>
  <c r="H155"/>
  <c r="E155"/>
  <c r="K159"/>
  <c r="E159"/>
  <c r="H159"/>
  <c r="K177"/>
  <c r="H177"/>
  <c r="E177"/>
  <c r="E185"/>
  <c r="K185"/>
  <c r="H185"/>
  <c r="K197"/>
  <c r="E197"/>
  <c r="H197"/>
  <c r="E203"/>
  <c r="K203"/>
  <c r="H203"/>
  <c r="K207"/>
  <c r="E207"/>
  <c r="H207"/>
  <c r="K225"/>
  <c r="E225"/>
  <c r="H225"/>
  <c r="E236"/>
  <c r="K236"/>
  <c r="H236"/>
  <c r="H246"/>
  <c r="K246"/>
  <c r="E246"/>
  <c r="E250"/>
  <c r="K250"/>
  <c r="H250"/>
  <c r="E273"/>
  <c r="K273"/>
  <c r="H273"/>
  <c r="E278"/>
  <c r="K278"/>
  <c r="H278"/>
  <c r="E308"/>
  <c r="K308"/>
  <c r="H308"/>
  <c r="E300"/>
  <c r="K300"/>
  <c r="H300"/>
  <c r="K292"/>
  <c r="E292"/>
  <c r="H292"/>
  <c r="K324"/>
  <c r="E324"/>
  <c r="H324"/>
  <c r="E332"/>
  <c r="K332"/>
  <c r="H332"/>
  <c r="E335"/>
  <c r="K335"/>
  <c r="H335"/>
  <c r="E349"/>
  <c r="K349"/>
  <c r="H349"/>
  <c r="E376"/>
  <c r="K376"/>
  <c r="H376"/>
  <c r="E88"/>
  <c r="H88"/>
  <c r="K88"/>
  <c r="H115"/>
  <c r="K115"/>
  <c r="E115"/>
  <c r="K137"/>
  <c r="E137"/>
  <c r="H137"/>
  <c r="E110"/>
  <c r="K110"/>
  <c r="H110"/>
  <c r="K123"/>
  <c r="E123"/>
  <c r="H123"/>
  <c r="K149"/>
  <c r="E149"/>
  <c r="H149"/>
  <c r="E170"/>
  <c r="K170"/>
  <c r="H170"/>
  <c r="K208"/>
  <c r="E208"/>
  <c r="H208"/>
  <c r="E233"/>
  <c r="K233"/>
  <c r="H233"/>
  <c r="H255"/>
  <c r="E255"/>
  <c r="K255"/>
  <c r="K287"/>
  <c r="E287"/>
  <c r="H287"/>
  <c r="K301"/>
  <c r="E301"/>
  <c r="H301"/>
  <c r="K325"/>
  <c r="E325"/>
  <c r="H325"/>
  <c r="K336"/>
  <c r="E336"/>
  <c r="H336"/>
  <c r="K364"/>
  <c r="E364"/>
  <c r="H364"/>
  <c r="K367"/>
  <c r="E367"/>
  <c r="H367"/>
  <c r="K354"/>
  <c r="E354"/>
  <c r="H354"/>
  <c r="E68"/>
  <c r="K68"/>
  <c r="H68"/>
  <c r="K82"/>
  <c r="H82"/>
  <c r="E82"/>
  <c r="E91"/>
  <c r="K91"/>
  <c r="H91"/>
  <c r="E92"/>
  <c r="K92"/>
  <c r="H92"/>
  <c r="K128"/>
  <c r="E128"/>
  <c r="H128"/>
  <c r="E120"/>
  <c r="K120"/>
  <c r="H120"/>
  <c r="E143"/>
  <c r="K143"/>
  <c r="H143"/>
  <c r="E150"/>
  <c r="K150"/>
  <c r="H150"/>
  <c r="E161"/>
  <c r="K161"/>
  <c r="H161"/>
  <c r="E175"/>
  <c r="K175"/>
  <c r="H175"/>
  <c r="K183"/>
  <c r="E183"/>
  <c r="H183"/>
  <c r="E213"/>
  <c r="K213"/>
  <c r="H213"/>
  <c r="K227"/>
  <c r="E227"/>
  <c r="H227"/>
  <c r="K240"/>
  <c r="E240"/>
  <c r="H240"/>
  <c r="K249"/>
  <c r="E249"/>
  <c r="H249"/>
  <c r="K256"/>
  <c r="E256"/>
  <c r="H256"/>
  <c r="K267"/>
  <c r="H267"/>
  <c r="E267"/>
  <c r="K284"/>
  <c r="E284"/>
  <c r="H284"/>
  <c r="K276"/>
  <c r="E276"/>
  <c r="H276"/>
  <c r="E306"/>
  <c r="K306"/>
  <c r="H306"/>
  <c r="E298"/>
  <c r="K298"/>
  <c r="H298"/>
  <c r="K322"/>
  <c r="E322"/>
  <c r="H322"/>
  <c r="E337"/>
  <c r="K337"/>
  <c r="H337"/>
  <c r="K347"/>
  <c r="H347"/>
  <c r="E347"/>
  <c r="K361"/>
  <c r="E361"/>
  <c r="H361"/>
  <c r="E375"/>
  <c r="K375"/>
  <c r="H375"/>
  <c r="E57"/>
  <c r="H57"/>
  <c r="K57"/>
  <c r="E221"/>
  <c r="K221"/>
  <c r="H221"/>
  <c r="K262"/>
  <c r="E262"/>
  <c r="H262"/>
  <c r="K282"/>
  <c r="E282"/>
  <c r="H282"/>
  <c r="K363"/>
  <c r="E363"/>
  <c r="H363"/>
  <c r="E373"/>
  <c r="K373"/>
  <c r="H373"/>
  <c r="K85"/>
  <c r="E85"/>
  <c r="H85"/>
  <c r="K164"/>
  <c r="E164"/>
  <c r="H164"/>
  <c r="K212"/>
  <c r="E212"/>
  <c r="H212"/>
  <c r="K218"/>
  <c r="E218"/>
  <c r="H218"/>
  <c r="K243"/>
  <c r="E243"/>
  <c r="H243"/>
  <c r="E266"/>
  <c r="K266"/>
  <c r="H266"/>
  <c r="E309"/>
  <c r="K309"/>
  <c r="H309"/>
  <c r="K370"/>
  <c r="E370"/>
  <c r="H370"/>
  <c r="E151"/>
  <c r="K151"/>
  <c r="H151"/>
  <c r="K253"/>
  <c r="E253"/>
  <c r="H253"/>
  <c r="E311"/>
  <c r="K311"/>
  <c r="H311"/>
  <c r="E299"/>
  <c r="K299"/>
  <c r="H299"/>
  <c r="K316"/>
  <c r="E316"/>
  <c r="H316"/>
  <c r="E338"/>
  <c r="K338"/>
  <c r="H338"/>
  <c r="E372"/>
  <c r="K372"/>
  <c r="H372"/>
  <c r="E20"/>
  <c r="K20"/>
  <c r="H20"/>
  <c r="E19"/>
  <c r="K19"/>
  <c r="H19"/>
  <c r="E26"/>
  <c r="K26"/>
  <c r="H26"/>
  <c r="E25"/>
  <c r="K25"/>
  <c r="H25"/>
  <c r="K24"/>
  <c r="E24"/>
  <c r="H24"/>
  <c r="E23"/>
  <c r="K23"/>
  <c r="H23"/>
  <c r="K21"/>
  <c r="E21"/>
  <c r="H21"/>
  <c r="E22"/>
  <c r="K22"/>
  <c r="H22"/>
  <c r="AP68" i="7"/>
  <c r="AP309"/>
  <c r="AP89"/>
  <c r="AP145"/>
  <c r="AP172"/>
  <c r="AP224"/>
  <c r="AP201"/>
  <c r="AP296"/>
  <c r="AP136"/>
  <c r="AP325"/>
  <c r="AP322"/>
  <c r="AP140"/>
  <c r="AP340"/>
  <c r="AP21"/>
  <c r="AM17"/>
  <c r="AO55"/>
  <c r="AO17"/>
  <c r="AM55"/>
  <c r="AM379" s="1"/>
  <c r="AQ6"/>
  <c r="AD379"/>
  <c r="AC379"/>
  <c r="AE27"/>
  <c r="AE17"/>
  <c r="K17" i="8" l="1"/>
  <c r="H17"/>
  <c r="E17"/>
  <c r="AQ296" i="7"/>
  <c r="AS296" s="1"/>
  <c r="AQ136"/>
  <c r="AS136" s="1"/>
  <c r="AQ172"/>
  <c r="AS172" s="1"/>
  <c r="AQ325"/>
  <c r="AS325" s="1"/>
  <c r="AQ224"/>
  <c r="AS224" s="1"/>
  <c r="AQ322"/>
  <c r="AS322" s="1"/>
  <c r="AQ201"/>
  <c r="AS201" s="1"/>
  <c r="AQ89"/>
  <c r="AS89" s="1"/>
  <c r="AO379"/>
  <c r="E55" i="8"/>
  <c r="E379" s="1"/>
  <c r="H55"/>
  <c r="K55"/>
  <c r="AQ140" i="7"/>
  <c r="AS140" s="1"/>
  <c r="AQ145"/>
  <c r="AS145" s="1"/>
  <c r="AQ340"/>
  <c r="AS340" s="1"/>
  <c r="AQ68"/>
  <c r="AS68" s="1"/>
  <c r="AQ309"/>
  <c r="AS309" s="1"/>
  <c r="AP17"/>
  <c r="AQ21"/>
  <c r="AS21" s="1"/>
  <c r="AS17" s="1"/>
  <c r="AP55"/>
  <c r="AQ27"/>
  <c r="AE6"/>
  <c r="AE55"/>
  <c r="AE379" s="1"/>
  <c r="AF55"/>
  <c r="AF27"/>
  <c r="AF17"/>
  <c r="AF6"/>
  <c r="AS55" l="1"/>
  <c r="AS379" s="1"/>
  <c r="AQ55"/>
  <c r="H379" i="8"/>
  <c r="K379"/>
  <c r="AF379" i="7"/>
  <c r="AP379"/>
  <c r="AQ17"/>
  <c r="AQ379" l="1"/>
</calcChain>
</file>

<file path=xl/sharedStrings.xml><?xml version="1.0" encoding="utf-8"?>
<sst xmlns="http://schemas.openxmlformats.org/spreadsheetml/2006/main" count="3128" uniqueCount="434">
  <si>
    <t>Алексеевский</t>
  </si>
  <si>
    <t>Красноярский</t>
  </si>
  <si>
    <t>Хворостянский</t>
  </si>
  <si>
    <t>Шенталинский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</si>
  <si>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</si>
  <si>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</si>
  <si>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</si>
  <si>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</si>
  <si>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</si>
  <si>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</si>
  <si>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</si>
  <si>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</si>
  <si>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</si>
  <si>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</si>
  <si>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</si>
  <si>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</si>
  <si>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</si>
  <si>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</si>
  <si>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</si>
  <si>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</si>
  <si>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</si>
  <si>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</si>
  <si>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</si>
  <si>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</si>
  <si>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</si>
  <si>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</si>
  <si>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</si>
  <si>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</si>
  <si>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</si>
  <si>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</si>
  <si>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</si>
  <si>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</si>
  <si>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</si>
  <si>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</si>
  <si>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</si>
  <si>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</si>
  <si>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</si>
  <si>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</si>
  <si>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</si>
  <si>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</si>
  <si>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</si>
  <si>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</si>
  <si>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</si>
  <si>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</si>
  <si>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</si>
  <si>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</si>
  <si>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</si>
  <si>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</si>
  <si>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</si>
  <si>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</si>
  <si>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</si>
  <si>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</si>
  <si>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</si>
  <si>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</si>
  <si>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</si>
  <si>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</si>
  <si>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</si>
  <si>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</si>
  <si>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</si>
  <si>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</si>
  <si>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</si>
  <si>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</si>
  <si>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</si>
  <si>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</si>
  <si>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</si>
  <si>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</si>
  <si>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</si>
  <si>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</si>
  <si>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</si>
  <si>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</si>
  <si>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</si>
  <si>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</si>
  <si>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</si>
  <si>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</si>
  <si>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</si>
  <si>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</si>
  <si>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</si>
  <si>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</si>
  <si>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</si>
  <si>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</si>
  <si>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</si>
  <si>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</si>
  <si>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</si>
  <si>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</si>
  <si>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</si>
  <si>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</si>
  <si>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</si>
  <si>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</si>
  <si>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</si>
  <si>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</si>
  <si>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</si>
  <si>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</si>
  <si>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</si>
  <si>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</si>
  <si>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</si>
  <si>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</si>
  <si>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</si>
  <si>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</si>
  <si>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</si>
  <si>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</si>
  <si>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</si>
  <si>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</si>
  <si>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</si>
  <si>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</si>
  <si>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</si>
  <si>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</si>
  <si>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</si>
  <si>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</si>
  <si>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</si>
  <si>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</si>
  <si>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</si>
  <si>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</si>
  <si>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</si>
  <si>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</si>
  <si>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</si>
  <si>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</si>
  <si>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</si>
  <si>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</si>
  <si>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</si>
  <si>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</si>
  <si>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</si>
  <si>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</si>
  <si>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</si>
  <si>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</si>
  <si>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</si>
  <si>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</si>
  <si>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</si>
  <si>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</si>
  <si>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</si>
  <si>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</si>
  <si>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</si>
  <si>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</si>
  <si>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</si>
  <si>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</si>
  <si>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</si>
  <si>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</si>
  <si>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</si>
  <si>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</si>
  <si>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</si>
  <si>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</si>
  <si>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</si>
  <si>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</si>
  <si>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</si>
  <si>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</si>
  <si>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</si>
  <si>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</si>
  <si>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</si>
  <si>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</si>
  <si>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</si>
  <si>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</si>
  <si>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</si>
  <si>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</si>
  <si>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</si>
  <si>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</si>
  <si>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</si>
  <si>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</si>
  <si>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</si>
  <si>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</si>
  <si>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</si>
  <si>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</si>
  <si>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</si>
  <si>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</si>
  <si>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</si>
  <si>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</si>
  <si>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</si>
  <si>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</si>
  <si>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</si>
  <si>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</si>
  <si>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</si>
  <si>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</si>
  <si>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</si>
  <si>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</si>
  <si>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</si>
  <si>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</si>
  <si>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</si>
  <si>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</si>
  <si>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</si>
  <si>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</si>
  <si>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</si>
  <si>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</si>
  <si>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</si>
  <si>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</si>
  <si>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</si>
  <si>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</si>
  <si>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</si>
  <si>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</si>
  <si>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</si>
  <si>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</si>
  <si>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</si>
  <si>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</si>
  <si>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</si>
  <si>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</si>
  <si>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</si>
  <si>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</si>
  <si>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</si>
  <si>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</si>
  <si>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</si>
  <si>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</si>
  <si>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</si>
  <si>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</si>
  <si>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</si>
  <si>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</si>
  <si>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</si>
  <si>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</si>
  <si>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</si>
  <si>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</si>
  <si>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</si>
  <si>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</si>
  <si>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</si>
  <si>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</si>
  <si>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</si>
  <si>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</si>
  <si>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</si>
  <si>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</si>
  <si>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</si>
  <si>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</si>
  <si>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</si>
  <si>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</si>
  <si>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</si>
  <si>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</si>
  <si>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</si>
  <si>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</si>
  <si>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</si>
  <si>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</si>
  <si>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</si>
  <si>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</si>
  <si>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</si>
  <si>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</si>
  <si>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</si>
  <si>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</si>
  <si>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</si>
  <si>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</si>
  <si>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</si>
  <si>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</si>
  <si>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</si>
  <si>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</si>
  <si>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</si>
  <si>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</si>
  <si>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</si>
  <si>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</si>
  <si>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</si>
  <si>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</si>
  <si>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</si>
  <si>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</si>
  <si>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</si>
  <si>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</si>
  <si>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</si>
  <si>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</si>
  <si>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</si>
  <si>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</si>
  <si>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</si>
  <si>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</si>
  <si>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</si>
  <si>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</si>
  <si>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</si>
  <si>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</si>
  <si>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</si>
  <si>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</si>
  <si>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</si>
  <si>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</si>
  <si>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</si>
  <si>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</si>
  <si>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</si>
  <si>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</si>
  <si>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</si>
  <si>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</si>
  <si>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</si>
  <si>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</si>
  <si>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</si>
  <si>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</si>
  <si>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</si>
  <si>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</si>
  <si>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</si>
  <si>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</si>
  <si>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</si>
  <si>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</si>
  <si>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</si>
  <si>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</si>
  <si>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</si>
  <si>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</si>
  <si>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</si>
  <si>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</si>
  <si>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</si>
  <si>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</si>
  <si>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</si>
  <si>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</si>
  <si>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</si>
  <si>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</si>
  <si>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</si>
  <si>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</si>
  <si>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</si>
  <si>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</si>
  <si>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</si>
  <si>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</si>
  <si>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</si>
  <si>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</si>
  <si>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</si>
  <si>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</si>
  <si>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</si>
  <si>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</si>
  <si>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</si>
  <si>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</si>
  <si>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</si>
  <si>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</si>
  <si>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</si>
  <si>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</si>
  <si>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</si>
  <si>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</si>
  <si>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</si>
  <si>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</si>
  <si>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</si>
  <si>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</si>
  <si>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</si>
  <si>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</si>
  <si>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</si>
  <si>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</si>
  <si>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</si>
  <si>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</si>
  <si>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</si>
  <si>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</si>
  <si>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</si>
  <si>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</si>
  <si>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</si>
  <si>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</si>
  <si>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</si>
  <si>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</si>
  <si>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</si>
  <si>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</si>
  <si>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</si>
  <si>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</si>
  <si>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</si>
  <si>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</si>
  <si>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</si>
  <si>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</si>
  <si>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</si>
  <si>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</si>
  <si>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</si>
  <si>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</si>
  <si>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</si>
  <si>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</si>
  <si>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</si>
  <si>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</si>
  <si>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</si>
  <si>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</si>
  <si>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</si>
  <si>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</si>
  <si>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</si>
  <si>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</si>
  <si>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</si>
  <si>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</si>
  <si>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</si>
  <si>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</si>
  <si>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</si>
  <si>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</si>
  <si>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</si>
  <si>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</si>
  <si>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</si>
  <si>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</si>
  <si>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Отклонение от планируемого распределения</t>
  </si>
  <si>
    <t>ИТОГО</t>
  </si>
  <si>
    <t>Годовое значение</t>
  </si>
  <si>
    <t>План распределения за период</t>
  </si>
  <si>
    <t>4=3/2</t>
  </si>
  <si>
    <t>Сводная оценка выполнения социально-экономических показателей</t>
  </si>
  <si>
    <t>Исполнение с уч. корректир. макс.  перевыполнения</t>
  </si>
  <si>
    <t>Внутригородские районы г.о.Самара</t>
  </si>
  <si>
    <t>Железнодорожный</t>
  </si>
  <si>
    <t>Кировский</t>
  </si>
  <si>
    <t>Красноглинский</t>
  </si>
  <si>
    <t>Куйбышевский</t>
  </si>
  <si>
    <t>Ленинский</t>
  </si>
  <si>
    <t>Октябрьский</t>
  </si>
  <si>
    <t>Промышленный</t>
  </si>
  <si>
    <t>Советский</t>
  </si>
  <si>
    <t>Самарский</t>
  </si>
  <si>
    <t>Распределение за отчетный период</t>
  </si>
  <si>
    <t>Исполнение</t>
  </si>
  <si>
    <t>Городские округа (городской округ с внутригородским делением)</t>
  </si>
  <si>
    <t>Объем налоговых и неналоговых поступлений в местный бюджет (консолидированный бюджет городского округа с внутригородским делением, консолидированный бюджет муниципального района), за исключением поступлений доходов от уплаты акцизов и  доходов от продажи материальных и нематериальных активов (тыс.рублей)</t>
  </si>
  <si>
    <t>Отсутствие просроченной кредиторской задолженности
 местного бюджета (консолидированного бюджета городского округа с внутригородским делением, консолидированного бюджета муниципального района)</t>
  </si>
  <si>
    <t>Распределение за отчётный период с учетом удержания</t>
  </si>
  <si>
    <t>10=9/8</t>
  </si>
  <si>
    <t>За I полугодие 2018 года</t>
  </si>
  <si>
    <t>Эффективность муниципального земельного контроля (единиц)</t>
  </si>
  <si>
    <t>Производство молока во всех категориях хозяйств (тонн)</t>
  </si>
  <si>
    <t>Производство скота и птицы на убой (в живом весе) во всех категориях хозяйств (тонн)</t>
  </si>
  <si>
    <t>14=13/12</t>
  </si>
  <si>
    <t>18=17/16</t>
  </si>
  <si>
    <t>22=21/20</t>
  </si>
  <si>
    <t>26=24/25</t>
  </si>
  <si>
    <t>x</t>
  </si>
  <si>
    <t>31=28*30</t>
  </si>
  <si>
    <t>32=31-30</t>
  </si>
  <si>
    <t>Ранее предоставленные субсидии</t>
  </si>
  <si>
    <t>За январь</t>
  </si>
  <si>
    <t>За февраль</t>
  </si>
  <si>
    <t>За март</t>
  </si>
  <si>
    <t>За апрель</t>
  </si>
  <si>
    <t>За май</t>
  </si>
  <si>
    <t>Нарушен норматив формирования расходов на содержание органов местного самоуправления</t>
  </si>
  <si>
    <t>Уровень задолженности предприятий жилищно-коммунального хозяйства за ранее потребленные топливно-энергетические ресурсы (%)</t>
  </si>
  <si>
    <t>н/д</t>
  </si>
  <si>
    <t>Распределение за отчётный период за вычетом предоставленных субсидий за январь-май 2018 года</t>
  </si>
  <si>
    <t>Удержано субсидий за март-май 2018 года в связи с исполнением показателей за 2017 год</t>
  </si>
  <si>
    <t>39=31-(33+…+38)</t>
  </si>
  <si>
    <t>Распределение за отчётный период с учетом нарушения норматива формирования расходов на содержание органов местного самоуправления</t>
  </si>
  <si>
    <t>43=41-42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</si>
  <si>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
показателей социально-экономического развития</t>
  </si>
  <si>
    <t>Объем алкогольной продукции, зафиксированный в ЕГАИС</t>
  </si>
  <si>
    <t>30=29/11м*6м</t>
  </si>
  <si>
    <t>Ежемесячное удержание субсидий в связи с исполнением показателей за 2017 год</t>
  </si>
  <si>
    <t>Факторный анализ влияния отдельных показателей на итоговое распределение за I полугодие 2018 года</t>
  </si>
  <si>
    <t>тыс. рублей</t>
  </si>
  <si>
    <t xml:space="preserve"> +/- по итогам отчётного периода</t>
  </si>
  <si>
    <t xml:space="preserve">Объем налоговых и неналоговых поступлений в местный бюджет (консолидированный бюджет городского округа с внутригородским делением, консолидированный бюджет муниципального района), за исключением поступлений доходов от уплаты акцизов и  доходов от продажи материальных и нематериальных активов </t>
  </si>
  <si>
    <t>Объем алкогольной продукции, зафиксированный в единой государственной автоматизированной информационной системе</t>
  </si>
  <si>
    <t>Эффективность муниципального земельного контроля</t>
  </si>
  <si>
    <t>Производство молока во всех категориях хозяйств</t>
  </si>
  <si>
    <t>Производство скота и птицы на убой (в живом весе) во всех категориях хозяйств</t>
  </si>
  <si>
    <t>Уровень задолженности предприятий жилищно-коммунального хозяйства за ранее потребленные топливно-энергетические ресурсы</t>
  </si>
  <si>
    <t>Общая сумма весов влияния</t>
  </si>
  <si>
    <t>Отклонение от прогноза</t>
  </si>
  <si>
    <t>Вес влияния на результат</t>
  </si>
  <si>
    <t xml:space="preserve"> + / -
(5)=(2)*(4)/(24)</t>
  </si>
  <si>
    <t xml:space="preserve"> + / -
(8)=(2)*(7)/(24)</t>
  </si>
  <si>
    <t xml:space="preserve"> + / -
(11)=(2)*(10)/(24)</t>
  </si>
  <si>
    <t xml:space="preserve"> + / -
(14)=(2)*(13)/(24)</t>
  </si>
  <si>
    <t xml:space="preserve"> + / -
(17)=(2)*(16)/(24)</t>
  </si>
  <si>
    <t xml:space="preserve"> + / -
(20)=(2)*(19)/(24)</t>
  </si>
  <si>
    <t xml:space="preserve"> + / -
(23)=(2)*(22)/(24)</t>
  </si>
  <si>
    <t>Городские округа</t>
  </si>
  <si>
    <t>45=43-44</t>
  </si>
  <si>
    <t>Корректировка распределения стимулирующих субсидий за 
I полугодие 2018 года</t>
  </si>
  <si>
    <t>Предоставлено субсидий 
за I полугодие без учета показателей "Эффективность муниципального земельного контроля", "Производство молока" и "Производство скота и птицы"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</si>
</sst>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#,##0_ ;[Red]\-#,##0\ "/>
    <numFmt numFmtId="168" formatCode="#,##0.000_ ;[Red]\-#,##0.000\ "/>
    <numFmt numFmtId="169" formatCode="#,##0.0_ ;[Red]\-#,##0.0\ "/>
    <numFmt numFmtId="170" formatCode="#,##0.00_ ;[Red]\-#,##0.00\ 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Narrow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103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1" borderId="3" xfId="0" applyNumberFormat="1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5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1" borderId="3" xfId="45" applyFont="1" applyFill="1" applyBorder="1" applyAlignment="1">
      <alignment vertical="top" wrapText="1"/>
    </xf>
    <xf numFmtId="0" fontId="15" fillId="11" borderId="3" xfId="45" applyFont="1" applyFill="1" applyBorder="1" applyAlignment="1">
      <alignment horizontal="center" vertical="top" wrapText="1"/>
    </xf>
    <xf numFmtId="0" fontId="15" fillId="11" borderId="3" xfId="0" applyFont="1" applyFill="1" applyBorder="1" applyAlignment="1">
      <alignment vertical="top" wrapText="1"/>
    </xf>
    <xf numFmtId="0" fontId="14" fillId="13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7" fontId="16" fillId="11" borderId="3" xfId="0" applyNumberFormat="1" applyFont="1" applyFill="1" applyBorder="1" applyAlignment="1">
      <alignment vertical="center"/>
    </xf>
    <xf numFmtId="0" fontId="18" fillId="11" borderId="3" xfId="45" applyFont="1" applyFill="1" applyBorder="1" applyAlignment="1">
      <alignment horizontal="center" vertical="top" wrapText="1"/>
    </xf>
    <xf numFmtId="0" fontId="16" fillId="11" borderId="3" xfId="0" applyFont="1" applyFill="1" applyBorder="1" applyAlignment="1">
      <alignment vertical="center"/>
    </xf>
    <xf numFmtId="0" fontId="17" fillId="14" borderId="3" xfId="0" applyFont="1" applyFill="1" applyBorder="1" applyAlignment="1">
      <alignment horizontal="center" vertical="center" wrapText="1"/>
    </xf>
    <xf numFmtId="169" fontId="16" fillId="11" borderId="3" xfId="0" applyNumberFormat="1" applyFont="1" applyFill="1" applyBorder="1" applyAlignment="1">
      <alignment vertical="center"/>
    </xf>
    <xf numFmtId="169" fontId="14" fillId="0" borderId="3" xfId="0" applyNumberFormat="1" applyFont="1" applyFill="1" applyBorder="1" applyAlignment="1">
      <alignment horizontal="right" vertical="center"/>
    </xf>
    <xf numFmtId="0" fontId="15" fillId="11" borderId="3" xfId="45" applyFont="1" applyFill="1" applyBorder="1" applyAlignment="1">
      <alignment horizontal="left" vertical="top" wrapText="1"/>
    </xf>
    <xf numFmtId="166" fontId="16" fillId="11" borderId="3" xfId="0" applyNumberFormat="1" applyFont="1" applyFill="1" applyBorder="1" applyAlignment="1">
      <alignment vertical="center"/>
    </xf>
    <xf numFmtId="0" fontId="16" fillId="12" borderId="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69" fontId="16" fillId="12" borderId="3" xfId="0" applyNumberFormat="1" applyFont="1" applyFill="1" applyBorder="1" applyAlignment="1">
      <alignment vertical="center"/>
    </xf>
    <xf numFmtId="4" fontId="16" fillId="12" borderId="3" xfId="0" applyNumberFormat="1" applyFont="1" applyFill="1" applyBorder="1" applyAlignment="1">
      <alignment horizontal="center" vertical="center"/>
    </xf>
    <xf numFmtId="168" fontId="14" fillId="0" borderId="3" xfId="0" applyNumberFormat="1" applyFont="1" applyFill="1" applyBorder="1" applyAlignment="1">
      <alignment horizontal="right" vertical="center"/>
    </xf>
    <xf numFmtId="167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167" fontId="16" fillId="12" borderId="3" xfId="0" applyNumberFormat="1" applyFont="1" applyFill="1" applyBorder="1" applyAlignment="1">
      <alignment vertical="center"/>
    </xf>
    <xf numFmtId="0" fontId="2" fillId="10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15" fillId="0" borderId="3" xfId="45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vertical="center"/>
    </xf>
    <xf numFmtId="0" fontId="2" fillId="17" borderId="3" xfId="0" applyFont="1" applyFill="1" applyBorder="1" applyAlignment="1">
      <alignment horizontal="center" vertical="center" wrapText="1"/>
    </xf>
    <xf numFmtId="4" fontId="15" fillId="11" borderId="3" xfId="45" applyNumberFormat="1" applyFont="1" applyFill="1" applyBorder="1" applyAlignment="1">
      <alignment horizontal="center" vertical="top" wrapText="1"/>
    </xf>
    <xf numFmtId="0" fontId="2" fillId="16" borderId="3" xfId="0" applyFont="1" applyFill="1" applyBorder="1" applyAlignment="1">
      <alignment horizontal="center" vertical="center" wrapText="1"/>
    </xf>
    <xf numFmtId="169" fontId="16" fillId="11" borderId="3" xfId="0" applyNumberFormat="1" applyFont="1" applyFill="1" applyBorder="1" applyAlignment="1">
      <alignment horizontal="center" vertical="center"/>
    </xf>
    <xf numFmtId="169" fontId="14" fillId="0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Fill="1"/>
    <xf numFmtId="0" fontId="17" fillId="0" borderId="0" xfId="0" applyFont="1" applyFill="1" applyAlignment="1">
      <alignment horizontal="right"/>
    </xf>
    <xf numFmtId="0" fontId="17" fillId="0" borderId="3" xfId="0" applyFont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7" borderId="3" xfId="0" applyFont="1" applyFill="1" applyBorder="1" applyAlignment="1">
      <alignment horizontal="center" vertical="center" wrapText="1"/>
    </xf>
    <xf numFmtId="0" fontId="17" fillId="14" borderId="3" xfId="0" applyNumberFormat="1" applyFont="1" applyFill="1" applyBorder="1" applyAlignment="1">
      <alignment horizontal="center" vertical="center" wrapText="1"/>
    </xf>
    <xf numFmtId="0" fontId="20" fillId="11" borderId="3" xfId="45" applyFont="1" applyFill="1" applyBorder="1" applyAlignment="1">
      <alignment horizontal="left" vertical="top" wrapText="1"/>
    </xf>
    <xf numFmtId="169" fontId="21" fillId="11" borderId="3" xfId="0" applyNumberFormat="1" applyFont="1" applyFill="1" applyBorder="1" applyAlignment="1">
      <alignment vertical="center"/>
    </xf>
    <xf numFmtId="0" fontId="20" fillId="0" borderId="3" xfId="45" applyFont="1" applyBorder="1" applyAlignment="1">
      <alignment vertical="top" wrapText="1"/>
    </xf>
    <xf numFmtId="169" fontId="17" fillId="0" borderId="3" xfId="0" applyNumberFormat="1" applyFont="1" applyFill="1" applyBorder="1" applyAlignment="1">
      <alignment horizontal="right" vertical="center"/>
    </xf>
    <xf numFmtId="170" fontId="17" fillId="0" borderId="3" xfId="0" applyNumberFormat="1" applyFont="1" applyBorder="1" applyAlignment="1">
      <alignment horizontal="center"/>
    </xf>
    <xf numFmtId="169" fontId="17" fillId="19" borderId="3" xfId="0" applyNumberFormat="1" applyFont="1" applyFill="1" applyBorder="1"/>
    <xf numFmtId="169" fontId="17" fillId="19" borderId="3" xfId="0" applyNumberFormat="1" applyFont="1" applyFill="1" applyBorder="1" applyAlignment="1">
      <alignment horizontal="center"/>
    </xf>
    <xf numFmtId="170" fontId="17" fillId="0" borderId="3" xfId="0" applyNumberFormat="1" applyFont="1" applyBorder="1"/>
    <xf numFmtId="0" fontId="20" fillId="0" borderId="3" xfId="0" applyFont="1" applyFill="1" applyBorder="1" applyAlignment="1">
      <alignment vertical="top" wrapText="1"/>
    </xf>
    <xf numFmtId="0" fontId="20" fillId="11" borderId="3" xfId="45" applyFont="1" applyFill="1" applyBorder="1" applyAlignment="1">
      <alignment vertical="top" wrapText="1"/>
    </xf>
    <xf numFmtId="0" fontId="20" fillId="11" borderId="3" xfId="0" applyFont="1" applyFill="1" applyBorder="1" applyAlignment="1">
      <alignment vertical="top" wrapText="1"/>
    </xf>
    <xf numFmtId="0" fontId="17" fillId="13" borderId="3" xfId="0" applyFont="1" applyFill="1" applyBorder="1" applyAlignment="1">
      <alignment vertical="top" wrapText="1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0" fontId="17" fillId="0" borderId="3" xfId="0" applyFont="1" applyBorder="1" applyAlignment="1">
      <alignment vertical="top" wrapText="1"/>
    </xf>
    <xf numFmtId="0" fontId="21" fillId="13" borderId="3" xfId="0" applyFont="1" applyFill="1" applyBorder="1" applyAlignment="1">
      <alignment vertical="top" wrapText="1"/>
    </xf>
    <xf numFmtId="169" fontId="21" fillId="13" borderId="3" xfId="0" applyNumberFormat="1" applyFont="1" applyFill="1" applyBorder="1" applyAlignment="1">
      <alignment vertical="center"/>
    </xf>
    <xf numFmtId="0" fontId="7" fillId="0" borderId="0" xfId="0" applyFont="1"/>
    <xf numFmtId="166" fontId="14" fillId="0" borderId="3" xfId="0" applyNumberFormat="1" applyFont="1" applyFill="1" applyBorder="1" applyAlignment="1">
      <alignment horizontal="right" vertical="center"/>
    </xf>
    <xf numFmtId="3" fontId="14" fillId="0" borderId="3" xfId="0" applyNumberFormat="1" applyFont="1" applyFill="1" applyBorder="1" applyAlignment="1">
      <alignment horizontal="right" vertical="center"/>
    </xf>
    <xf numFmtId="169" fontId="16" fillId="11" borderId="3" xfId="0" applyNumberFormat="1" applyFont="1" applyFill="1" applyBorder="1" applyAlignment="1">
      <alignment horizontal="right" vertical="center"/>
    </xf>
    <xf numFmtId="0" fontId="3" fillId="16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2" fillId="17" borderId="9" xfId="0" applyFont="1" applyFill="1" applyBorder="1" applyAlignment="1">
      <alignment horizontal="center" vertical="center" wrapText="1"/>
    </xf>
    <xf numFmtId="0" fontId="2" fillId="17" borderId="6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center" vertical="center" wrapText="1"/>
    </xf>
    <xf numFmtId="0" fontId="17" fillId="18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6" borderId="3" xfId="0" applyFont="1" applyFill="1" applyBorder="1" applyAlignment="1">
      <alignment horizontal="center" vertical="center" wrapText="1"/>
    </xf>
    <xf numFmtId="0" fontId="17" fillId="15" borderId="3" xfId="0" applyNumberFormat="1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FF99"/>
      <color rgb="FF6699FF"/>
      <color rgb="FFCCCCFF"/>
      <color rgb="FF99CCFF"/>
      <color rgb="FFCCECFF"/>
      <color rgb="FFFF9999"/>
      <color rgb="FFFFFFCC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89;&#1090;&#1080;&#1084;&#1091;&#1083;&#1080;&#1088;&#1091;&#1102;&#1097;&#1080;&#1093;%20&#1089;&#1091;&#1073;&#1089;&#1080;&#1076;&#1080;&#1081;%20&#1079;&#1072;%20I%20&#1087;&#1086;&#1083;&#1091;&#1075;&#1086;&#1076;&#1080;&#1077;%202018%20&#1075;&#1086;&#1076;&#1072;%20(&#1087;&#1088;&#1072;&#1074;&#1080;&#1090;&#110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й"/>
      <sheetName val="Плюсы и минусы"/>
    </sheetNames>
    <sheetDataSet>
      <sheetData sheetId="0">
        <row r="6">
          <cell r="AF6">
            <v>-18317.627272727295</v>
          </cell>
        </row>
        <row r="27">
          <cell r="AF27">
            <v>-1660.209090909093</v>
          </cell>
        </row>
        <row r="55">
          <cell r="AF55">
            <v>-12530.145454545462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GH384"/>
  <sheetViews>
    <sheetView tabSelected="1" view="pageBreakPreview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B1" sqref="B1:S1"/>
    </sheetView>
  </sheetViews>
  <sheetFormatPr defaultColWidth="9.140625" defaultRowHeight="12.75"/>
  <cols>
    <col min="1" max="1" width="44.7109375" style="1" customWidth="1"/>
    <col min="2" max="3" width="14.42578125" style="1" customWidth="1"/>
    <col min="4" max="4" width="13.42578125" style="1" customWidth="1"/>
    <col min="5" max="5" width="5" style="1" customWidth="1"/>
    <col min="6" max="6" width="20.7109375" style="1" customWidth="1"/>
    <col min="7" max="7" width="15.140625" style="1" customWidth="1"/>
    <col min="8" max="8" width="13.85546875" style="1" customWidth="1"/>
    <col min="9" max="9" width="13.42578125" style="1" customWidth="1"/>
    <col min="10" max="10" width="13.28515625" style="1" customWidth="1"/>
    <col min="11" max="11" width="5.140625" style="1" customWidth="1"/>
    <col min="12" max="12" width="13.85546875" style="1" customWidth="1"/>
    <col min="13" max="13" width="13.42578125" style="1" customWidth="1"/>
    <col min="14" max="14" width="13.28515625" style="1" customWidth="1"/>
    <col min="15" max="15" width="5.140625" style="1" customWidth="1"/>
    <col min="16" max="16" width="13.85546875" style="1" customWidth="1"/>
    <col min="17" max="17" width="13.42578125" style="1" customWidth="1"/>
    <col min="18" max="18" width="13.28515625" style="1" customWidth="1"/>
    <col min="19" max="19" width="5.140625" style="1" customWidth="1"/>
    <col min="20" max="20" width="13.85546875" style="1" customWidth="1"/>
    <col min="21" max="21" width="13.42578125" style="1" customWidth="1"/>
    <col min="22" max="22" width="13.28515625" style="1" customWidth="1"/>
    <col min="23" max="23" width="5.140625" style="1" customWidth="1"/>
    <col min="24" max="24" width="13.85546875" style="1" customWidth="1"/>
    <col min="25" max="25" width="13.42578125" style="1" customWidth="1"/>
    <col min="26" max="26" width="13.28515625" style="1" customWidth="1"/>
    <col min="27" max="27" width="5.140625" style="1" customWidth="1"/>
    <col min="28" max="28" width="13" style="1" customWidth="1"/>
    <col min="29" max="29" width="11.7109375" style="1" customWidth="1"/>
    <col min="30" max="30" width="14.28515625" style="1" customWidth="1"/>
    <col min="31" max="31" width="13.5703125" style="1" customWidth="1"/>
    <col min="32" max="32" width="13.140625" style="1" customWidth="1"/>
    <col min="33" max="33" width="12.28515625" style="1" customWidth="1"/>
    <col min="34" max="34" width="12" style="1" customWidth="1"/>
    <col min="35" max="35" width="12.28515625" style="1" customWidth="1"/>
    <col min="36" max="36" width="12.42578125" style="1" customWidth="1"/>
    <col min="37" max="37" width="12" style="1" customWidth="1"/>
    <col min="38" max="38" width="14.28515625" style="1" customWidth="1"/>
    <col min="39" max="39" width="18.28515625" style="1" customWidth="1"/>
    <col min="40" max="43" width="14.28515625" style="1" customWidth="1"/>
    <col min="44" max="44" width="18.85546875" style="1" customWidth="1"/>
    <col min="45" max="45" width="14.28515625" style="1" customWidth="1"/>
    <col min="46" max="47" width="9.140625" style="1"/>
    <col min="48" max="48" width="17.28515625" style="1" bestFit="1" customWidth="1"/>
    <col min="49" max="50" width="5.7109375" style="1" bestFit="1" customWidth="1"/>
    <col min="51" max="16384" width="9.140625" style="1"/>
  </cols>
  <sheetData>
    <row r="1" spans="1:52" ht="36.75" customHeight="1">
      <c r="B1" s="80" t="s">
        <v>407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52" ht="15.75">
      <c r="A2" s="41" t="s">
        <v>382</v>
      </c>
    </row>
    <row r="3" spans="1:52" ht="87.75" customHeight="1">
      <c r="A3" s="79" t="s">
        <v>14</v>
      </c>
      <c r="B3" s="84" t="s">
        <v>378</v>
      </c>
      <c r="C3" s="86"/>
      <c r="D3" s="86"/>
      <c r="E3" s="85"/>
      <c r="F3" s="84" t="s">
        <v>379</v>
      </c>
      <c r="G3" s="85"/>
      <c r="H3" s="88" t="s">
        <v>408</v>
      </c>
      <c r="I3" s="88"/>
      <c r="J3" s="88"/>
      <c r="K3" s="88"/>
      <c r="L3" s="88" t="s">
        <v>383</v>
      </c>
      <c r="M3" s="88"/>
      <c r="N3" s="88"/>
      <c r="O3" s="88"/>
      <c r="P3" s="89" t="s">
        <v>384</v>
      </c>
      <c r="Q3" s="90"/>
      <c r="R3" s="90"/>
      <c r="S3" s="91"/>
      <c r="T3" s="89" t="s">
        <v>385</v>
      </c>
      <c r="U3" s="90"/>
      <c r="V3" s="90"/>
      <c r="W3" s="91"/>
      <c r="X3" s="89" t="s">
        <v>400</v>
      </c>
      <c r="Y3" s="90"/>
      <c r="Z3" s="90"/>
      <c r="AA3" s="91"/>
      <c r="AB3" s="83" t="s">
        <v>363</v>
      </c>
      <c r="AC3" s="87" t="s">
        <v>360</v>
      </c>
      <c r="AD3" s="79" t="s">
        <v>361</v>
      </c>
      <c r="AE3" s="79" t="s">
        <v>375</v>
      </c>
      <c r="AF3" s="79" t="s">
        <v>358</v>
      </c>
      <c r="AG3" s="92" t="s">
        <v>393</v>
      </c>
      <c r="AH3" s="93"/>
      <c r="AI3" s="93"/>
      <c r="AJ3" s="93"/>
      <c r="AK3" s="94"/>
      <c r="AL3" s="79" t="s">
        <v>403</v>
      </c>
      <c r="AM3" s="79" t="s">
        <v>402</v>
      </c>
      <c r="AN3" s="79" t="s">
        <v>399</v>
      </c>
      <c r="AO3" s="79" t="s">
        <v>405</v>
      </c>
      <c r="AP3" s="81" t="s">
        <v>410</v>
      </c>
      <c r="AQ3" s="81" t="s">
        <v>380</v>
      </c>
      <c r="AR3" s="79" t="s">
        <v>433</v>
      </c>
      <c r="AS3" s="79" t="s">
        <v>432</v>
      </c>
    </row>
    <row r="4" spans="1:52" ht="58.5" customHeight="1">
      <c r="A4" s="79"/>
      <c r="B4" s="35" t="s">
        <v>356</v>
      </c>
      <c r="C4" s="35" t="s">
        <v>357</v>
      </c>
      <c r="D4" s="36" t="s">
        <v>364</v>
      </c>
      <c r="E4" s="35" t="s">
        <v>15</v>
      </c>
      <c r="F4" s="39" t="s">
        <v>376</v>
      </c>
      <c r="G4" s="40" t="s">
        <v>15</v>
      </c>
      <c r="H4" s="43" t="s">
        <v>356</v>
      </c>
      <c r="I4" s="43" t="s">
        <v>357</v>
      </c>
      <c r="J4" s="43" t="s">
        <v>364</v>
      </c>
      <c r="K4" s="43" t="s">
        <v>15</v>
      </c>
      <c r="L4" s="43" t="s">
        <v>356</v>
      </c>
      <c r="M4" s="43" t="s">
        <v>357</v>
      </c>
      <c r="N4" s="43" t="s">
        <v>364</v>
      </c>
      <c r="O4" s="43" t="s">
        <v>15</v>
      </c>
      <c r="P4" s="43" t="s">
        <v>356</v>
      </c>
      <c r="Q4" s="43" t="s">
        <v>357</v>
      </c>
      <c r="R4" s="43" t="s">
        <v>364</v>
      </c>
      <c r="S4" s="43" t="s">
        <v>15</v>
      </c>
      <c r="T4" s="43" t="s">
        <v>356</v>
      </c>
      <c r="U4" s="43" t="s">
        <v>357</v>
      </c>
      <c r="V4" s="43" t="s">
        <v>364</v>
      </c>
      <c r="W4" s="43" t="s">
        <v>15</v>
      </c>
      <c r="X4" s="43" t="s">
        <v>356</v>
      </c>
      <c r="Y4" s="43" t="s">
        <v>357</v>
      </c>
      <c r="Z4" s="43" t="s">
        <v>364</v>
      </c>
      <c r="AA4" s="43" t="s">
        <v>15</v>
      </c>
      <c r="AB4" s="83"/>
      <c r="AC4" s="87"/>
      <c r="AD4" s="79"/>
      <c r="AE4" s="79"/>
      <c r="AF4" s="79"/>
      <c r="AG4" s="45" t="s">
        <v>394</v>
      </c>
      <c r="AH4" s="45" t="s">
        <v>395</v>
      </c>
      <c r="AI4" s="45" t="s">
        <v>396</v>
      </c>
      <c r="AJ4" s="45" t="s">
        <v>397</v>
      </c>
      <c r="AK4" s="45" t="s">
        <v>398</v>
      </c>
      <c r="AL4" s="79"/>
      <c r="AM4" s="79"/>
      <c r="AN4" s="79"/>
      <c r="AO4" s="79"/>
      <c r="AP4" s="82"/>
      <c r="AQ4" s="82"/>
      <c r="AR4" s="79"/>
      <c r="AS4" s="79"/>
    </row>
    <row r="5" spans="1:52" s="18" customFormat="1" ht="14.1" customHeight="1">
      <c r="A5" s="22">
        <v>1</v>
      </c>
      <c r="B5" s="22">
        <v>2</v>
      </c>
      <c r="C5" s="22">
        <v>3</v>
      </c>
      <c r="D5" s="22" t="s">
        <v>362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 t="s">
        <v>381</v>
      </c>
      <c r="K5" s="22">
        <v>11</v>
      </c>
      <c r="L5" s="22">
        <v>12</v>
      </c>
      <c r="M5" s="22">
        <v>13</v>
      </c>
      <c r="N5" s="22" t="s">
        <v>386</v>
      </c>
      <c r="O5" s="22">
        <v>15</v>
      </c>
      <c r="P5" s="22">
        <v>16</v>
      </c>
      <c r="Q5" s="22">
        <v>17</v>
      </c>
      <c r="R5" s="22" t="s">
        <v>387</v>
      </c>
      <c r="S5" s="22">
        <v>19</v>
      </c>
      <c r="T5" s="22">
        <v>20</v>
      </c>
      <c r="U5" s="22">
        <v>21</v>
      </c>
      <c r="V5" s="22" t="s">
        <v>388</v>
      </c>
      <c r="W5" s="22">
        <v>23</v>
      </c>
      <c r="X5" s="22">
        <v>24</v>
      </c>
      <c r="Y5" s="22">
        <v>25</v>
      </c>
      <c r="Z5" s="22" t="s">
        <v>389</v>
      </c>
      <c r="AA5" s="22">
        <v>27</v>
      </c>
      <c r="AB5" s="22">
        <v>28</v>
      </c>
      <c r="AC5" s="22">
        <v>29</v>
      </c>
      <c r="AD5" s="22" t="s">
        <v>409</v>
      </c>
      <c r="AE5" s="22" t="s">
        <v>391</v>
      </c>
      <c r="AF5" s="22" t="s">
        <v>392</v>
      </c>
      <c r="AG5" s="22">
        <v>33</v>
      </c>
      <c r="AH5" s="22">
        <v>34</v>
      </c>
      <c r="AI5" s="22">
        <v>35</v>
      </c>
      <c r="AJ5" s="22">
        <v>36</v>
      </c>
      <c r="AK5" s="22">
        <v>37</v>
      </c>
      <c r="AL5" s="22">
        <v>38</v>
      </c>
      <c r="AM5" s="22" t="s">
        <v>404</v>
      </c>
      <c r="AN5" s="22">
        <v>40</v>
      </c>
      <c r="AO5" s="22">
        <v>41</v>
      </c>
      <c r="AP5" s="22">
        <v>42</v>
      </c>
      <c r="AQ5" s="22" t="s">
        <v>406</v>
      </c>
      <c r="AR5" s="22">
        <v>44</v>
      </c>
      <c r="AS5" s="22" t="s">
        <v>431</v>
      </c>
      <c r="AT5" s="1"/>
      <c r="AU5" s="1"/>
      <c r="AV5" s="1"/>
      <c r="AW5" s="1"/>
      <c r="AX5" s="1"/>
      <c r="AY5" s="1"/>
      <c r="AZ5" s="1"/>
    </row>
    <row r="6" spans="1:52" s="3" customFormat="1" ht="32.85" customHeight="1">
      <c r="A6" s="25" t="s">
        <v>377</v>
      </c>
      <c r="B6" s="23">
        <f>SUM(B7:B16)</f>
        <v>11829280.162839489</v>
      </c>
      <c r="C6" s="23">
        <f>SUM(C7:C16)</f>
        <v>11438493.623330001</v>
      </c>
      <c r="D6" s="6">
        <f>IF(C6/B6&gt;1.2,IF((C6/B6-1.2)*0.1+1.2&gt;1.3,1.3,(C6/B6-1.2)*0.1+1.2),C6/B6)</f>
        <v>0.96696447001592667</v>
      </c>
      <c r="E6" s="20"/>
      <c r="F6" s="20"/>
      <c r="G6" s="20"/>
      <c r="H6" s="23">
        <f>SUM(H7:H16)</f>
        <v>705073.5</v>
      </c>
      <c r="I6" s="23">
        <f>SUM(I7:I16)</f>
        <v>703819</v>
      </c>
      <c r="J6" s="6">
        <f>IF(I6/H6&gt;1.2,IF((I6/H6-1.2)*0.1+1.2&gt;1.3,1.3,(I6/H6-1.2)*0.1+1.2),I6/H6)</f>
        <v>0.99822075287186374</v>
      </c>
      <c r="K6" s="20"/>
      <c r="L6" s="23">
        <f>SUM(L7:L16)</f>
        <v>71081</v>
      </c>
      <c r="M6" s="23">
        <f>SUM(M7:M16)</f>
        <v>65633</v>
      </c>
      <c r="N6" s="6">
        <f>IF(M6/L6&gt;1.2,IF((M6/L6-1.2)*0.1+1.2&gt;1.3,1.3,(M6/L6-1.2)*0.1+1.2),M6/L6)</f>
        <v>0.92335504565214332</v>
      </c>
      <c r="O6" s="20"/>
      <c r="P6" s="20"/>
      <c r="Q6" s="20"/>
      <c r="R6" s="20"/>
      <c r="S6" s="20"/>
      <c r="T6" s="20"/>
      <c r="U6" s="20"/>
      <c r="V6" s="20"/>
      <c r="W6" s="20"/>
      <c r="X6" s="23"/>
      <c r="Y6" s="23"/>
      <c r="Z6" s="6"/>
      <c r="AA6" s="20"/>
      <c r="AB6" s="21"/>
      <c r="AC6" s="19">
        <f>SUM(AC7:AC16)</f>
        <v>2006229</v>
      </c>
      <c r="AD6" s="23">
        <f>SUM(AD7:AD16)</f>
        <v>1094306.7272727273</v>
      </c>
      <c r="AE6" s="23">
        <f>SUM(AE7:AE16)</f>
        <v>1093528.8</v>
      </c>
      <c r="AF6" s="23">
        <f>SUM(AF7:AF16)</f>
        <v>-777.9272727273601</v>
      </c>
      <c r="AG6" s="23">
        <f t="shared" ref="AG6:AO6" si="0">SUM(AG7:AG16)</f>
        <v>166138.69999999998</v>
      </c>
      <c r="AH6" s="23">
        <f t="shared" si="0"/>
        <v>164909.6</v>
      </c>
      <c r="AI6" s="23">
        <f t="shared" si="0"/>
        <v>171437.8</v>
      </c>
      <c r="AJ6" s="23">
        <f t="shared" si="0"/>
        <v>149813.09999999998</v>
      </c>
      <c r="AK6" s="23">
        <f t="shared" si="0"/>
        <v>177221.2</v>
      </c>
      <c r="AL6" s="23">
        <f t="shared" si="0"/>
        <v>663.6</v>
      </c>
      <c r="AM6" s="23">
        <f t="shared" si="0"/>
        <v>263344.8</v>
      </c>
      <c r="AN6" s="46"/>
      <c r="AO6" s="23">
        <f t="shared" si="0"/>
        <v>263344.8</v>
      </c>
      <c r="AP6" s="23">
        <f t="shared" ref="AP6:AS6" si="1">SUM(AP7:AP16)</f>
        <v>0</v>
      </c>
      <c r="AQ6" s="23">
        <f t="shared" si="1"/>
        <v>263344.8</v>
      </c>
      <c r="AR6" s="23">
        <f t="shared" si="1"/>
        <v>262494.2</v>
      </c>
      <c r="AS6" s="23">
        <f t="shared" si="1"/>
        <v>850.59999999999809</v>
      </c>
      <c r="AT6" s="1"/>
      <c r="AU6" s="1"/>
      <c r="AV6" s="1"/>
      <c r="AW6" s="1"/>
      <c r="AX6" s="1"/>
      <c r="AY6" s="1"/>
      <c r="AZ6" s="1"/>
    </row>
    <row r="7" spans="1:52" s="2" customFormat="1" ht="17.100000000000001" customHeight="1">
      <c r="A7" s="11" t="s">
        <v>4</v>
      </c>
      <c r="B7" s="24">
        <v>6926069.323737707</v>
      </c>
      <c r="C7" s="24">
        <v>6563111.5278200004</v>
      </c>
      <c r="D7" s="4">
        <f>IF(E7=0,0,IF(B7=0,1,IF(C7&lt;0,0,IF(C7/B7&gt;1.2,IF((C7/B7-1.2)*0.1+1.2&gt;1.3,1.3,(C7/B7-1.2)*0.1+1.2),C7/B7))))</f>
        <v>0.94759541394225699</v>
      </c>
      <c r="E7" s="10">
        <v>20</v>
      </c>
      <c r="F7" s="5">
        <v>1</v>
      </c>
      <c r="G7" s="5">
        <v>15</v>
      </c>
      <c r="H7" s="76">
        <v>380698.8</v>
      </c>
      <c r="I7" s="76">
        <v>376818.1</v>
      </c>
      <c r="J7" s="4">
        <f>IF(K7=0,0,IF(H7=0,1,IF(I7&lt;0,0,IF(I7/H7&gt;1.2,IF((I7/H7-1.2)*0.1+1.2&gt;1.3,1.3,(I7/H7-1.2)*0.1+1.2),I7/H7))))</f>
        <v>0.98980637711492647</v>
      </c>
      <c r="K7" s="5">
        <v>15</v>
      </c>
      <c r="L7" s="77">
        <v>7726</v>
      </c>
      <c r="M7" s="77">
        <v>10535</v>
      </c>
      <c r="N7" s="4">
        <f>IF(O7=0,0,IF(L7=0,1,IF(M7&lt;0,0,IF(M7/L7&gt;1.2,IF((M7/L7-1.2)*0.1+1.2&gt;1.3,1.3,(M7/L7-1.2)*0.1+1.2),M7/L7))))</f>
        <v>1.2163577530416774</v>
      </c>
      <c r="O7" s="5">
        <v>20</v>
      </c>
      <c r="P7" s="5" t="s">
        <v>390</v>
      </c>
      <c r="Q7" s="5" t="s">
        <v>390</v>
      </c>
      <c r="R7" s="5" t="s">
        <v>390</v>
      </c>
      <c r="S7" s="5"/>
      <c r="T7" s="5" t="s">
        <v>390</v>
      </c>
      <c r="U7" s="5" t="s">
        <v>390</v>
      </c>
      <c r="V7" s="5" t="s">
        <v>390</v>
      </c>
      <c r="W7" s="5"/>
      <c r="X7" s="5" t="s">
        <v>401</v>
      </c>
      <c r="Y7" s="5" t="s">
        <v>401</v>
      </c>
      <c r="Z7" s="4" t="s">
        <v>401</v>
      </c>
      <c r="AA7" s="5"/>
      <c r="AB7" s="31">
        <f>(D7*E7+F7*G7+J7*K7+N7*O7)/(E7+G7+K7+O7)</f>
        <v>1.0446594142343226</v>
      </c>
      <c r="AC7" s="32">
        <v>606933</v>
      </c>
      <c r="AD7" s="24">
        <f>AC7/11*6</f>
        <v>331054.36363636365</v>
      </c>
      <c r="AE7" s="24">
        <f>ROUND(AB7*AD7,1)</f>
        <v>345839.1</v>
      </c>
      <c r="AF7" s="24">
        <f>AE7-AD7</f>
        <v>14784.73636363633</v>
      </c>
      <c r="AG7" s="24">
        <v>45568.9</v>
      </c>
      <c r="AH7" s="24">
        <v>46913.5</v>
      </c>
      <c r="AI7" s="24">
        <v>44363.1</v>
      </c>
      <c r="AJ7" s="24">
        <v>28995.9</v>
      </c>
      <c r="AK7" s="24">
        <v>52296.3</v>
      </c>
      <c r="AL7" s="24"/>
      <c r="AM7" s="24">
        <f>ROUND(AE7-SUM(AG7:AL7),1)</f>
        <v>127701.4</v>
      </c>
      <c r="AN7" s="47"/>
      <c r="AO7" s="24">
        <f>IF(OR(AM7&lt;0,AN7="+"),0,AM7)</f>
        <v>127701.4</v>
      </c>
      <c r="AP7" s="24"/>
      <c r="AQ7" s="24">
        <f>ROUND(AO7-AP7,1)</f>
        <v>127701.4</v>
      </c>
      <c r="AR7" s="24">
        <v>104964.8</v>
      </c>
      <c r="AS7" s="24">
        <f>ROUND(AQ7-AR7,1)</f>
        <v>22736.6</v>
      </c>
      <c r="AT7" s="42"/>
      <c r="AU7" s="42"/>
      <c r="AV7" s="1"/>
      <c r="AW7" s="1"/>
      <c r="AX7" s="1"/>
      <c r="AY7" s="1"/>
      <c r="AZ7" s="1"/>
    </row>
    <row r="8" spans="1:52" s="2" customFormat="1" ht="17.100000000000001" customHeight="1">
      <c r="A8" s="11" t="s">
        <v>5</v>
      </c>
      <c r="B8" s="24">
        <v>2904229.5678801443</v>
      </c>
      <c r="C8" s="24">
        <v>2820391.1702199997</v>
      </c>
      <c r="D8" s="4">
        <f t="shared" ref="D8:D54" si="2">IF(E8=0,0,IF(B8=0,1,IF(C8&lt;0,0,IF(C8/B8&gt;1.2,IF((C8/B8-1.2)*0.1+1.2&gt;1.3,1.3,(C8/B8-1.2)*0.1+1.2),C8/B8))))</f>
        <v>0.97113231041121173</v>
      </c>
      <c r="E8" s="10">
        <v>20</v>
      </c>
      <c r="F8" s="5">
        <v>1</v>
      </c>
      <c r="G8" s="5">
        <v>15</v>
      </c>
      <c r="H8" s="76">
        <v>162829</v>
      </c>
      <c r="I8" s="76">
        <v>162373</v>
      </c>
      <c r="J8" s="4">
        <f t="shared" ref="J8:J16" si="3">IF(K8=0,0,IF(H8=0,1,IF(I8&lt;0,0,IF(I8/H8&gt;1.2,IF((I8/H8-1.2)*0.1+1.2&gt;1.3,1.3,(I8/H8-1.2)*0.1+1.2),I8/H8))))</f>
        <v>0.99719951605672208</v>
      </c>
      <c r="K8" s="5">
        <v>15</v>
      </c>
      <c r="L8" s="77">
        <v>15452</v>
      </c>
      <c r="M8" s="77">
        <v>16236</v>
      </c>
      <c r="N8" s="4">
        <f t="shared" ref="N8:N54" si="4">IF(O8=0,0,IF(L8=0,1,IF(M8&lt;0,0,IF(M8/L8&gt;1.2,IF((M8/L8-1.2)*0.1+1.2&gt;1.3,1.3,(M8/L8-1.2)*0.1+1.2),M8/L8))))</f>
        <v>1.0507377685736474</v>
      </c>
      <c r="O8" s="5">
        <v>20</v>
      </c>
      <c r="P8" s="5" t="s">
        <v>390</v>
      </c>
      <c r="Q8" s="5" t="s">
        <v>390</v>
      </c>
      <c r="R8" s="5" t="s">
        <v>390</v>
      </c>
      <c r="S8" s="5"/>
      <c r="T8" s="5" t="s">
        <v>390</v>
      </c>
      <c r="U8" s="5" t="s">
        <v>390</v>
      </c>
      <c r="V8" s="5" t="s">
        <v>390</v>
      </c>
      <c r="W8" s="5"/>
      <c r="X8" s="5" t="s">
        <v>401</v>
      </c>
      <c r="Y8" s="5" t="s">
        <v>401</v>
      </c>
      <c r="Z8" s="5" t="s">
        <v>401</v>
      </c>
      <c r="AA8" s="5"/>
      <c r="AB8" s="31">
        <f t="shared" ref="AB8:AB16" si="5">(D8*E8+F8*G8+J8*K8+N8*O8)/(E8+G8+K8+O8)</f>
        <v>1.005648490293543</v>
      </c>
      <c r="AC8" s="32">
        <v>511988</v>
      </c>
      <c r="AD8" s="24">
        <f t="shared" ref="AD8:AD54" si="6">AC8/11*6</f>
        <v>279266.18181818182</v>
      </c>
      <c r="AE8" s="24">
        <f t="shared" ref="AE8:AE54" si="7">ROUND(AB8*AD8,1)</f>
        <v>280843.59999999998</v>
      </c>
      <c r="AF8" s="24">
        <f t="shared" ref="AF8:AF54" si="8">AE8-AD8</f>
        <v>1577.4181818181532</v>
      </c>
      <c r="AG8" s="24">
        <v>39439</v>
      </c>
      <c r="AH8" s="24">
        <v>39158.1</v>
      </c>
      <c r="AI8" s="24">
        <v>39848.800000000003</v>
      </c>
      <c r="AJ8" s="24">
        <v>39017</v>
      </c>
      <c r="AK8" s="24">
        <v>43777</v>
      </c>
      <c r="AL8" s="24">
        <v>429.5</v>
      </c>
      <c r="AM8" s="24">
        <f>ROUND(AE8-SUM(AG8:AL8),1)</f>
        <v>79174.2</v>
      </c>
      <c r="AN8" s="47"/>
      <c r="AO8" s="24">
        <f t="shared" ref="AO8:AO54" si="9">IF(OR(AM8&lt;0,AN8="+"),0,AM8)</f>
        <v>79174.2</v>
      </c>
      <c r="AP8" s="24"/>
      <c r="AQ8" s="24">
        <f t="shared" ref="AQ8:AQ54" si="10">ROUND(AO8-AP8,1)</f>
        <v>79174.2</v>
      </c>
      <c r="AR8" s="24">
        <v>74137.399999999994</v>
      </c>
      <c r="AS8" s="24">
        <f t="shared" ref="AS8:AS71" si="11">ROUND(AQ8-AR8,1)</f>
        <v>5036.8</v>
      </c>
      <c r="AT8" s="42"/>
      <c r="AU8" s="42"/>
      <c r="AV8" s="1"/>
      <c r="AW8" s="1"/>
      <c r="AX8" s="1"/>
      <c r="AY8" s="1"/>
      <c r="AZ8" s="1"/>
    </row>
    <row r="9" spans="1:52" s="2" customFormat="1" ht="17.100000000000001" customHeight="1">
      <c r="A9" s="11" t="s">
        <v>6</v>
      </c>
      <c r="B9" s="24">
        <v>606825.29740191612</v>
      </c>
      <c r="C9" s="24">
        <v>644185.48985000001</v>
      </c>
      <c r="D9" s="4">
        <f t="shared" si="2"/>
        <v>1.0615666364076106</v>
      </c>
      <c r="E9" s="10">
        <v>20</v>
      </c>
      <c r="F9" s="5">
        <v>1</v>
      </c>
      <c r="G9" s="5">
        <v>15</v>
      </c>
      <c r="H9" s="76">
        <v>51887.6</v>
      </c>
      <c r="I9" s="76">
        <v>51979.9</v>
      </c>
      <c r="J9" s="4">
        <f t="shared" si="3"/>
        <v>1.0017788450419753</v>
      </c>
      <c r="K9" s="5">
        <v>15</v>
      </c>
      <c r="L9" s="77">
        <v>7726</v>
      </c>
      <c r="M9" s="77">
        <v>8956</v>
      </c>
      <c r="N9" s="4">
        <f t="shared" si="4"/>
        <v>1.1592026922081284</v>
      </c>
      <c r="O9" s="5">
        <v>20</v>
      </c>
      <c r="P9" s="5" t="s">
        <v>390</v>
      </c>
      <c r="Q9" s="5" t="s">
        <v>390</v>
      </c>
      <c r="R9" s="5" t="s">
        <v>390</v>
      </c>
      <c r="S9" s="5"/>
      <c r="T9" s="5" t="s">
        <v>390</v>
      </c>
      <c r="U9" s="5" t="s">
        <v>390</v>
      </c>
      <c r="V9" s="5" t="s">
        <v>390</v>
      </c>
      <c r="W9" s="5"/>
      <c r="X9" s="5" t="s">
        <v>401</v>
      </c>
      <c r="Y9" s="5" t="s">
        <v>401</v>
      </c>
      <c r="Z9" s="5" t="s">
        <v>401</v>
      </c>
      <c r="AA9" s="5"/>
      <c r="AB9" s="31">
        <f t="shared" si="5"/>
        <v>1.0634581321134915</v>
      </c>
      <c r="AC9" s="32">
        <v>246745</v>
      </c>
      <c r="AD9" s="24">
        <f t="shared" si="6"/>
        <v>134588.18181818182</v>
      </c>
      <c r="AE9" s="24">
        <f>ROUND(AB9*AD9,1)</f>
        <v>143128.9</v>
      </c>
      <c r="AF9" s="24">
        <f t="shared" si="8"/>
        <v>8540.7181818181707</v>
      </c>
      <c r="AG9" s="24">
        <v>23370.6</v>
      </c>
      <c r="AH9" s="24">
        <v>19198.3</v>
      </c>
      <c r="AI9" s="24">
        <v>25377.9</v>
      </c>
      <c r="AJ9" s="24">
        <v>24794.2</v>
      </c>
      <c r="AK9" s="24">
        <v>22270.9</v>
      </c>
      <c r="AL9" s="24">
        <v>234.1</v>
      </c>
      <c r="AM9" s="24">
        <f t="shared" ref="AM9:AM53" si="12">ROUND(AE9-SUM(AG9:AL9),1)</f>
        <v>27882.9</v>
      </c>
      <c r="AN9" s="47"/>
      <c r="AO9" s="24">
        <f t="shared" si="9"/>
        <v>27882.9</v>
      </c>
      <c r="AP9" s="24"/>
      <c r="AQ9" s="24">
        <f t="shared" si="10"/>
        <v>27882.9</v>
      </c>
      <c r="AR9" s="24">
        <v>22728.5</v>
      </c>
      <c r="AS9" s="24">
        <f t="shared" si="11"/>
        <v>5154.3999999999996</v>
      </c>
      <c r="AT9" s="42"/>
      <c r="AU9" s="42"/>
      <c r="AV9" s="1"/>
      <c r="AW9" s="1"/>
      <c r="AX9" s="1"/>
      <c r="AY9" s="1"/>
      <c r="AZ9" s="1"/>
    </row>
    <row r="10" spans="1:52" s="2" customFormat="1" ht="17.100000000000001" customHeight="1">
      <c r="A10" s="11" t="s">
        <v>7</v>
      </c>
      <c r="B10" s="24">
        <v>548249.41583182104</v>
      </c>
      <c r="C10" s="24">
        <v>556712.13330999995</v>
      </c>
      <c r="D10" s="4">
        <f t="shared" si="2"/>
        <v>1.015435889640373</v>
      </c>
      <c r="E10" s="10">
        <v>20</v>
      </c>
      <c r="F10" s="5">
        <v>1</v>
      </c>
      <c r="G10" s="5">
        <v>15</v>
      </c>
      <c r="H10" s="76">
        <v>34589.1</v>
      </c>
      <c r="I10" s="76">
        <v>34729.5</v>
      </c>
      <c r="J10" s="4">
        <f t="shared" si="3"/>
        <v>1.0040590821964146</v>
      </c>
      <c r="K10" s="5">
        <v>15</v>
      </c>
      <c r="L10" s="77">
        <v>6181</v>
      </c>
      <c r="M10" s="77">
        <v>4929</v>
      </c>
      <c r="N10" s="4">
        <f t="shared" si="4"/>
        <v>0.797443779323734</v>
      </c>
      <c r="O10" s="5">
        <v>20</v>
      </c>
      <c r="P10" s="5" t="s">
        <v>390</v>
      </c>
      <c r="Q10" s="5" t="s">
        <v>390</v>
      </c>
      <c r="R10" s="5" t="s">
        <v>390</v>
      </c>
      <c r="S10" s="5"/>
      <c r="T10" s="5" t="s">
        <v>390</v>
      </c>
      <c r="U10" s="5" t="s">
        <v>390</v>
      </c>
      <c r="V10" s="5" t="s">
        <v>390</v>
      </c>
      <c r="W10" s="5"/>
      <c r="X10" s="5" t="s">
        <v>401</v>
      </c>
      <c r="Y10" s="5" t="s">
        <v>401</v>
      </c>
      <c r="Z10" s="5" t="s">
        <v>401</v>
      </c>
      <c r="AA10" s="5"/>
      <c r="AB10" s="31">
        <f t="shared" si="5"/>
        <v>0.94740685160326221</v>
      </c>
      <c r="AC10" s="32">
        <v>72773</v>
      </c>
      <c r="AD10" s="24">
        <f t="shared" si="6"/>
        <v>39694.36363636364</v>
      </c>
      <c r="AE10" s="24">
        <f t="shared" si="7"/>
        <v>37606.699999999997</v>
      </c>
      <c r="AF10" s="24">
        <f t="shared" si="8"/>
        <v>-2087.6636363636426</v>
      </c>
      <c r="AG10" s="24">
        <v>6899.5</v>
      </c>
      <c r="AH10" s="24">
        <v>6078.7</v>
      </c>
      <c r="AI10" s="24">
        <v>6441.2</v>
      </c>
      <c r="AJ10" s="24">
        <v>6886.3</v>
      </c>
      <c r="AK10" s="24">
        <v>6089.8</v>
      </c>
      <c r="AL10" s="24"/>
      <c r="AM10" s="24">
        <f t="shared" si="12"/>
        <v>5211.2</v>
      </c>
      <c r="AN10" s="47"/>
      <c r="AO10" s="24">
        <f t="shared" si="9"/>
        <v>5211.2</v>
      </c>
      <c r="AP10" s="24"/>
      <c r="AQ10" s="24">
        <f t="shared" si="10"/>
        <v>5211.2</v>
      </c>
      <c r="AR10" s="24">
        <v>7592.3</v>
      </c>
      <c r="AS10" s="24">
        <f t="shared" si="11"/>
        <v>-2381.1</v>
      </c>
      <c r="AT10" s="42"/>
      <c r="AU10" s="42"/>
      <c r="AV10" s="1"/>
      <c r="AW10" s="1"/>
      <c r="AX10" s="1"/>
      <c r="AY10" s="1"/>
      <c r="AZ10" s="1"/>
    </row>
    <row r="11" spans="1:52" s="2" customFormat="1" ht="17.100000000000001" customHeight="1">
      <c r="A11" s="11" t="s">
        <v>8</v>
      </c>
      <c r="B11" s="24">
        <v>189001.65823273771</v>
      </c>
      <c r="C11" s="24">
        <v>194637.61589999998</v>
      </c>
      <c r="D11" s="4">
        <f t="shared" si="2"/>
        <v>1.0298196202084222</v>
      </c>
      <c r="E11" s="10">
        <v>20</v>
      </c>
      <c r="F11" s="5">
        <v>1</v>
      </c>
      <c r="G11" s="5">
        <v>15</v>
      </c>
      <c r="H11" s="76">
        <v>15173.4</v>
      </c>
      <c r="I11" s="76">
        <v>15186.5</v>
      </c>
      <c r="J11" s="4">
        <f t="shared" si="3"/>
        <v>1.0008633529729658</v>
      </c>
      <c r="K11" s="5">
        <v>15</v>
      </c>
      <c r="L11" s="77">
        <v>6181</v>
      </c>
      <c r="M11" s="77">
        <v>4125</v>
      </c>
      <c r="N11" s="4">
        <f t="shared" si="4"/>
        <v>0.66736773984792108</v>
      </c>
      <c r="O11" s="5">
        <v>20</v>
      </c>
      <c r="P11" s="5" t="s">
        <v>390</v>
      </c>
      <c r="Q11" s="5" t="s">
        <v>390</v>
      </c>
      <c r="R11" s="5" t="s">
        <v>390</v>
      </c>
      <c r="S11" s="5"/>
      <c r="T11" s="5" t="s">
        <v>390</v>
      </c>
      <c r="U11" s="5" t="s">
        <v>390</v>
      </c>
      <c r="V11" s="5" t="s">
        <v>390</v>
      </c>
      <c r="W11" s="5"/>
      <c r="X11" s="5" t="s">
        <v>401</v>
      </c>
      <c r="Y11" s="5" t="s">
        <v>401</v>
      </c>
      <c r="Z11" s="5" t="s">
        <v>401</v>
      </c>
      <c r="AA11" s="5"/>
      <c r="AB11" s="31">
        <f t="shared" si="5"/>
        <v>0.9136671070817336</v>
      </c>
      <c r="AC11" s="32">
        <v>127160</v>
      </c>
      <c r="AD11" s="24">
        <f t="shared" si="6"/>
        <v>69360</v>
      </c>
      <c r="AE11" s="24">
        <f t="shared" si="7"/>
        <v>63372</v>
      </c>
      <c r="AF11" s="24">
        <f t="shared" si="8"/>
        <v>-5988</v>
      </c>
      <c r="AG11" s="24">
        <v>11846.3</v>
      </c>
      <c r="AH11" s="24">
        <v>12178.6</v>
      </c>
      <c r="AI11" s="24">
        <v>14339.2</v>
      </c>
      <c r="AJ11" s="24">
        <v>10540.1</v>
      </c>
      <c r="AK11" s="24">
        <v>12971.6</v>
      </c>
      <c r="AL11" s="24"/>
      <c r="AM11" s="24">
        <f t="shared" si="12"/>
        <v>1496.2</v>
      </c>
      <c r="AN11" s="47"/>
      <c r="AO11" s="24">
        <f t="shared" si="9"/>
        <v>1496.2</v>
      </c>
      <c r="AP11" s="24"/>
      <c r="AQ11" s="24">
        <f t="shared" si="10"/>
        <v>1496.2</v>
      </c>
      <c r="AR11" s="24">
        <v>8329.5</v>
      </c>
      <c r="AS11" s="24">
        <f t="shared" si="11"/>
        <v>-6833.3</v>
      </c>
      <c r="AT11" s="42"/>
      <c r="AU11" s="42"/>
      <c r="AV11" s="1"/>
      <c r="AW11" s="1"/>
      <c r="AX11" s="1"/>
      <c r="AY11" s="1"/>
      <c r="AZ11" s="1"/>
    </row>
    <row r="12" spans="1:52" s="2" customFormat="1" ht="17.100000000000001" customHeight="1">
      <c r="A12" s="11" t="s">
        <v>9</v>
      </c>
      <c r="B12" s="24">
        <v>191405.90993272531</v>
      </c>
      <c r="C12" s="24">
        <v>203141.25151</v>
      </c>
      <c r="D12" s="4">
        <f t="shared" si="2"/>
        <v>1.0613112812524932</v>
      </c>
      <c r="E12" s="10">
        <v>20</v>
      </c>
      <c r="F12" s="5">
        <v>1</v>
      </c>
      <c r="G12" s="5">
        <v>15</v>
      </c>
      <c r="H12" s="76">
        <v>16411.400000000001</v>
      </c>
      <c r="I12" s="76">
        <v>16423.3</v>
      </c>
      <c r="J12" s="4">
        <f t="shared" si="3"/>
        <v>1.000725105719195</v>
      </c>
      <c r="K12" s="5">
        <v>15</v>
      </c>
      <c r="L12" s="77">
        <v>6181</v>
      </c>
      <c r="M12" s="77">
        <v>7120</v>
      </c>
      <c r="N12" s="4">
        <f t="shared" si="4"/>
        <v>1.1519171655071996</v>
      </c>
      <c r="O12" s="5">
        <v>20</v>
      </c>
      <c r="P12" s="5" t="s">
        <v>390</v>
      </c>
      <c r="Q12" s="5" t="s">
        <v>390</v>
      </c>
      <c r="R12" s="5" t="s">
        <v>390</v>
      </c>
      <c r="S12" s="5"/>
      <c r="T12" s="5" t="s">
        <v>390</v>
      </c>
      <c r="U12" s="5" t="s">
        <v>390</v>
      </c>
      <c r="V12" s="5" t="s">
        <v>390</v>
      </c>
      <c r="W12" s="5"/>
      <c r="X12" s="5" t="s">
        <v>401</v>
      </c>
      <c r="Y12" s="5" t="s">
        <v>401</v>
      </c>
      <c r="Z12" s="5" t="s">
        <v>401</v>
      </c>
      <c r="AA12" s="5"/>
      <c r="AB12" s="31">
        <f t="shared" si="5"/>
        <v>1.0610777931568824</v>
      </c>
      <c r="AC12" s="32">
        <v>56893</v>
      </c>
      <c r="AD12" s="24">
        <f t="shared" si="6"/>
        <v>31032.545454545456</v>
      </c>
      <c r="AE12" s="24">
        <f t="shared" si="7"/>
        <v>32927.9</v>
      </c>
      <c r="AF12" s="24">
        <f t="shared" si="8"/>
        <v>1895.3545454545456</v>
      </c>
      <c r="AG12" s="24">
        <v>5213.5</v>
      </c>
      <c r="AH12" s="24">
        <v>5635.6</v>
      </c>
      <c r="AI12" s="24">
        <v>6132.4</v>
      </c>
      <c r="AJ12" s="24">
        <v>5274.4</v>
      </c>
      <c r="AK12" s="24">
        <v>5263.7</v>
      </c>
      <c r="AL12" s="24"/>
      <c r="AM12" s="24">
        <f t="shared" si="12"/>
        <v>5408.3</v>
      </c>
      <c r="AN12" s="47"/>
      <c r="AO12" s="24">
        <f t="shared" si="9"/>
        <v>5408.3</v>
      </c>
      <c r="AP12" s="24"/>
      <c r="AQ12" s="24">
        <f t="shared" si="10"/>
        <v>5408.3</v>
      </c>
      <c r="AR12" s="24">
        <v>4280.8</v>
      </c>
      <c r="AS12" s="24">
        <f t="shared" si="11"/>
        <v>1127.5</v>
      </c>
      <c r="AT12" s="42"/>
      <c r="AU12" s="42"/>
      <c r="AV12" s="1"/>
      <c r="AW12" s="1"/>
      <c r="AX12" s="1"/>
      <c r="AY12" s="1"/>
      <c r="AZ12" s="1"/>
    </row>
    <row r="13" spans="1:52" s="2" customFormat="1" ht="17.100000000000001" customHeight="1">
      <c r="A13" s="11" t="s">
        <v>10</v>
      </c>
      <c r="B13" s="24">
        <v>177677.06593444102</v>
      </c>
      <c r="C13" s="24">
        <v>158364.75595000002</v>
      </c>
      <c r="D13" s="4">
        <f t="shared" si="2"/>
        <v>0.8913066811246938</v>
      </c>
      <c r="E13" s="10">
        <v>20</v>
      </c>
      <c r="F13" s="5">
        <v>1</v>
      </c>
      <c r="G13" s="5">
        <v>15</v>
      </c>
      <c r="H13" s="76">
        <v>12994.4</v>
      </c>
      <c r="I13" s="76">
        <v>15674.1</v>
      </c>
      <c r="J13" s="4">
        <f t="shared" si="3"/>
        <v>1.2006219602290218</v>
      </c>
      <c r="K13" s="5">
        <v>15</v>
      </c>
      <c r="L13" s="77">
        <v>6181</v>
      </c>
      <c r="M13" s="77">
        <v>3049</v>
      </c>
      <c r="N13" s="4">
        <f t="shared" si="4"/>
        <v>0.49328587607183305</v>
      </c>
      <c r="O13" s="5">
        <v>20</v>
      </c>
      <c r="P13" s="5" t="s">
        <v>390</v>
      </c>
      <c r="Q13" s="5" t="s">
        <v>390</v>
      </c>
      <c r="R13" s="5" t="s">
        <v>390</v>
      </c>
      <c r="S13" s="5"/>
      <c r="T13" s="5" t="s">
        <v>390</v>
      </c>
      <c r="U13" s="5" t="s">
        <v>390</v>
      </c>
      <c r="V13" s="5" t="s">
        <v>390</v>
      </c>
      <c r="W13" s="5"/>
      <c r="X13" s="5" t="s">
        <v>401</v>
      </c>
      <c r="Y13" s="5" t="s">
        <v>401</v>
      </c>
      <c r="Z13" s="5" t="s">
        <v>401</v>
      </c>
      <c r="AA13" s="5"/>
      <c r="AB13" s="31">
        <f t="shared" si="5"/>
        <v>0.86715972210522663</v>
      </c>
      <c r="AC13" s="32">
        <v>113791</v>
      </c>
      <c r="AD13" s="24">
        <f t="shared" si="6"/>
        <v>62067.818181818184</v>
      </c>
      <c r="AE13" s="24">
        <f t="shared" si="7"/>
        <v>53822.7</v>
      </c>
      <c r="AF13" s="24">
        <f t="shared" si="8"/>
        <v>-8245.1181818181867</v>
      </c>
      <c r="AG13" s="24">
        <v>9706.4</v>
      </c>
      <c r="AH13" s="24">
        <v>10003.4</v>
      </c>
      <c r="AI13" s="24">
        <v>10064</v>
      </c>
      <c r="AJ13" s="24">
        <v>10069.4</v>
      </c>
      <c r="AK13" s="24">
        <v>9428.4</v>
      </c>
      <c r="AL13" s="24"/>
      <c r="AM13" s="24">
        <f t="shared" si="12"/>
        <v>4551.1000000000004</v>
      </c>
      <c r="AN13" s="47"/>
      <c r="AO13" s="24">
        <f t="shared" si="9"/>
        <v>4551.1000000000004</v>
      </c>
      <c r="AP13" s="24"/>
      <c r="AQ13" s="24">
        <f t="shared" si="10"/>
        <v>4551.1000000000004</v>
      </c>
      <c r="AR13" s="24">
        <v>13833.3</v>
      </c>
      <c r="AS13" s="24">
        <f t="shared" si="11"/>
        <v>-9282.2000000000007</v>
      </c>
      <c r="AT13" s="42"/>
      <c r="AU13" s="42"/>
      <c r="AV13" s="1"/>
      <c r="AW13" s="1"/>
      <c r="AX13" s="1"/>
      <c r="AY13" s="1"/>
      <c r="AZ13" s="1"/>
    </row>
    <row r="14" spans="1:52" s="2" customFormat="1" ht="17.100000000000001" customHeight="1">
      <c r="A14" s="37" t="s">
        <v>11</v>
      </c>
      <c r="B14" s="24">
        <v>50348.616043120361</v>
      </c>
      <c r="C14" s="24">
        <v>54942.833519999993</v>
      </c>
      <c r="D14" s="4">
        <f t="shared" si="2"/>
        <v>1.0912481382396881</v>
      </c>
      <c r="E14" s="10">
        <v>20</v>
      </c>
      <c r="F14" s="5">
        <v>1</v>
      </c>
      <c r="G14" s="5">
        <v>15</v>
      </c>
      <c r="H14" s="76">
        <v>5558.1</v>
      </c>
      <c r="I14" s="76">
        <v>5562.1</v>
      </c>
      <c r="J14" s="4">
        <f t="shared" si="3"/>
        <v>1.0007196703909609</v>
      </c>
      <c r="K14" s="5">
        <v>15</v>
      </c>
      <c r="L14" s="77">
        <v>4636</v>
      </c>
      <c r="M14" s="77">
        <v>4657</v>
      </c>
      <c r="N14" s="4">
        <f t="shared" si="4"/>
        <v>1.0045297670405522</v>
      </c>
      <c r="O14" s="5">
        <v>20</v>
      </c>
      <c r="P14" s="5" t="s">
        <v>390</v>
      </c>
      <c r="Q14" s="5" t="s">
        <v>390</v>
      </c>
      <c r="R14" s="5" t="s">
        <v>390</v>
      </c>
      <c r="S14" s="5"/>
      <c r="T14" s="5" t="s">
        <v>390</v>
      </c>
      <c r="U14" s="5" t="s">
        <v>390</v>
      </c>
      <c r="V14" s="5" t="s">
        <v>390</v>
      </c>
      <c r="W14" s="5"/>
      <c r="X14" s="5" t="s">
        <v>401</v>
      </c>
      <c r="Y14" s="5" t="s">
        <v>401</v>
      </c>
      <c r="Z14" s="5" t="s">
        <v>401</v>
      </c>
      <c r="AA14" s="5"/>
      <c r="AB14" s="31">
        <f t="shared" si="5"/>
        <v>1.0275193308781319</v>
      </c>
      <c r="AC14" s="32">
        <v>85207</v>
      </c>
      <c r="AD14" s="24">
        <f t="shared" si="6"/>
        <v>46476.545454545456</v>
      </c>
      <c r="AE14" s="24">
        <f t="shared" si="7"/>
        <v>47755.5</v>
      </c>
      <c r="AF14" s="24">
        <f t="shared" si="8"/>
        <v>1278.9545454545441</v>
      </c>
      <c r="AG14" s="24">
        <v>7746.1</v>
      </c>
      <c r="AH14" s="24">
        <v>7539.6</v>
      </c>
      <c r="AI14" s="24">
        <v>7991.1</v>
      </c>
      <c r="AJ14" s="24">
        <v>7282.8</v>
      </c>
      <c r="AK14" s="24">
        <v>7671.1</v>
      </c>
      <c r="AL14" s="24"/>
      <c r="AM14" s="24">
        <f t="shared" si="12"/>
        <v>9524.7999999999993</v>
      </c>
      <c r="AN14" s="47"/>
      <c r="AO14" s="24">
        <f t="shared" si="9"/>
        <v>9524.7999999999993</v>
      </c>
      <c r="AP14" s="24"/>
      <c r="AQ14" s="24">
        <f t="shared" si="10"/>
        <v>9524.7999999999993</v>
      </c>
      <c r="AR14" s="24">
        <v>9952.2000000000007</v>
      </c>
      <c r="AS14" s="24">
        <f t="shared" si="11"/>
        <v>-427.4</v>
      </c>
      <c r="AT14" s="42"/>
      <c r="AU14" s="42"/>
      <c r="AV14" s="1"/>
      <c r="AW14" s="1"/>
      <c r="AX14" s="1"/>
      <c r="AY14" s="1"/>
      <c r="AZ14" s="1"/>
    </row>
    <row r="15" spans="1:52" s="2" customFormat="1" ht="17.100000000000001" customHeight="1">
      <c r="A15" s="11" t="s">
        <v>12</v>
      </c>
      <c r="B15" s="24">
        <v>143483.57661659658</v>
      </c>
      <c r="C15" s="24">
        <v>153768.02204000001</v>
      </c>
      <c r="D15" s="4">
        <f t="shared" si="2"/>
        <v>1.071676812537818</v>
      </c>
      <c r="E15" s="10">
        <v>20</v>
      </c>
      <c r="F15" s="5">
        <v>1</v>
      </c>
      <c r="G15" s="5">
        <v>15</v>
      </c>
      <c r="H15" s="76">
        <v>17476.5</v>
      </c>
      <c r="I15" s="76">
        <v>17578.5</v>
      </c>
      <c r="J15" s="4">
        <f t="shared" si="3"/>
        <v>1.0058364088919407</v>
      </c>
      <c r="K15" s="5">
        <v>15</v>
      </c>
      <c r="L15" s="77">
        <v>6181</v>
      </c>
      <c r="M15" s="77">
        <v>2565</v>
      </c>
      <c r="N15" s="4">
        <f t="shared" si="4"/>
        <v>0.41498139459634364</v>
      </c>
      <c r="O15" s="5">
        <v>20</v>
      </c>
      <c r="P15" s="5" t="s">
        <v>390</v>
      </c>
      <c r="Q15" s="5" t="s">
        <v>390</v>
      </c>
      <c r="R15" s="5" t="s">
        <v>390</v>
      </c>
      <c r="S15" s="5"/>
      <c r="T15" s="5" t="s">
        <v>390</v>
      </c>
      <c r="U15" s="5" t="s">
        <v>390</v>
      </c>
      <c r="V15" s="5" t="s">
        <v>390</v>
      </c>
      <c r="W15" s="5"/>
      <c r="X15" s="5" t="s">
        <v>401</v>
      </c>
      <c r="Y15" s="5" t="s">
        <v>401</v>
      </c>
      <c r="Z15" s="5" t="s">
        <v>401</v>
      </c>
      <c r="AA15" s="5"/>
      <c r="AB15" s="31">
        <f t="shared" si="5"/>
        <v>0.85458157537231916</v>
      </c>
      <c r="AC15" s="32">
        <v>125498</v>
      </c>
      <c r="AD15" s="24">
        <f t="shared" si="6"/>
        <v>68453.454545454544</v>
      </c>
      <c r="AE15" s="24">
        <f t="shared" si="7"/>
        <v>58499.1</v>
      </c>
      <c r="AF15" s="24">
        <f t="shared" si="8"/>
        <v>-9954.3545454545456</v>
      </c>
      <c r="AG15" s="24">
        <v>11603.6</v>
      </c>
      <c r="AH15" s="24">
        <v>12326.3</v>
      </c>
      <c r="AI15" s="24">
        <v>11430.5</v>
      </c>
      <c r="AJ15" s="24">
        <v>11029</v>
      </c>
      <c r="AK15" s="24">
        <v>11421.8</v>
      </c>
      <c r="AL15" s="24"/>
      <c r="AM15" s="24">
        <f t="shared" si="12"/>
        <v>687.9</v>
      </c>
      <c r="AN15" s="47"/>
      <c r="AO15" s="24">
        <f t="shared" si="9"/>
        <v>687.9</v>
      </c>
      <c r="AP15" s="24"/>
      <c r="AQ15" s="24">
        <f t="shared" si="10"/>
        <v>687.9</v>
      </c>
      <c r="AR15" s="24">
        <v>12724.7</v>
      </c>
      <c r="AS15" s="24">
        <f t="shared" si="11"/>
        <v>-12036.8</v>
      </c>
      <c r="AT15" s="42"/>
      <c r="AU15" s="42"/>
      <c r="AV15" s="1"/>
      <c r="AW15" s="1"/>
      <c r="AX15" s="1"/>
      <c r="AY15" s="1"/>
      <c r="AZ15" s="1"/>
    </row>
    <row r="16" spans="1:52" s="2" customFormat="1" ht="17.100000000000001" customHeight="1">
      <c r="A16" s="11" t="s">
        <v>13</v>
      </c>
      <c r="B16" s="24">
        <v>91989.73122828106</v>
      </c>
      <c r="C16" s="24">
        <v>89238.823210000002</v>
      </c>
      <c r="D16" s="4">
        <f t="shared" si="2"/>
        <v>0.97009548803382817</v>
      </c>
      <c r="E16" s="10">
        <v>20</v>
      </c>
      <c r="F16" s="5">
        <v>1</v>
      </c>
      <c r="G16" s="5">
        <v>15</v>
      </c>
      <c r="H16" s="76">
        <v>7455.2</v>
      </c>
      <c r="I16" s="76">
        <v>7494</v>
      </c>
      <c r="J16" s="4">
        <f t="shared" si="3"/>
        <v>1.0052044210752227</v>
      </c>
      <c r="K16" s="5">
        <v>15</v>
      </c>
      <c r="L16" s="77">
        <v>4636</v>
      </c>
      <c r="M16" s="77">
        <v>3461</v>
      </c>
      <c r="N16" s="4">
        <f t="shared" si="4"/>
        <v>0.74654874892148404</v>
      </c>
      <c r="O16" s="5">
        <v>20</v>
      </c>
      <c r="P16" s="5" t="s">
        <v>390</v>
      </c>
      <c r="Q16" s="5" t="s">
        <v>390</v>
      </c>
      <c r="R16" s="5" t="s">
        <v>390</v>
      </c>
      <c r="S16" s="5"/>
      <c r="T16" s="5" t="s">
        <v>390</v>
      </c>
      <c r="U16" s="5" t="s">
        <v>390</v>
      </c>
      <c r="V16" s="5" t="s">
        <v>390</v>
      </c>
      <c r="W16" s="5"/>
      <c r="X16" s="5" t="s">
        <v>401</v>
      </c>
      <c r="Y16" s="5" t="s">
        <v>401</v>
      </c>
      <c r="Z16" s="5" t="s">
        <v>401</v>
      </c>
      <c r="AA16" s="5"/>
      <c r="AB16" s="31">
        <f t="shared" si="5"/>
        <v>0.92015644364620841</v>
      </c>
      <c r="AC16" s="32">
        <v>59241</v>
      </c>
      <c r="AD16" s="24">
        <f t="shared" si="6"/>
        <v>32313.272727272728</v>
      </c>
      <c r="AE16" s="24">
        <f t="shared" si="7"/>
        <v>29733.3</v>
      </c>
      <c r="AF16" s="24">
        <f t="shared" si="8"/>
        <v>-2579.9727272727287</v>
      </c>
      <c r="AG16" s="24">
        <v>4744.8</v>
      </c>
      <c r="AH16" s="24">
        <v>5877.5</v>
      </c>
      <c r="AI16" s="24">
        <v>5449.6</v>
      </c>
      <c r="AJ16" s="24">
        <v>5924</v>
      </c>
      <c r="AK16" s="24">
        <v>6030.6</v>
      </c>
      <c r="AL16" s="24"/>
      <c r="AM16" s="24">
        <f>ROUND(AE16-SUM(AG16:AL16),1)</f>
        <v>1706.8</v>
      </c>
      <c r="AN16" s="47"/>
      <c r="AO16" s="24">
        <f t="shared" si="9"/>
        <v>1706.8</v>
      </c>
      <c r="AP16" s="24"/>
      <c r="AQ16" s="24">
        <f t="shared" si="10"/>
        <v>1706.8</v>
      </c>
      <c r="AR16" s="24">
        <v>3950.7</v>
      </c>
      <c r="AS16" s="24">
        <f>ROUND(AQ16-AR16,1)</f>
        <v>-2243.9</v>
      </c>
      <c r="AT16" s="42"/>
      <c r="AU16" s="42"/>
      <c r="AV16" s="1"/>
      <c r="AW16" s="1"/>
      <c r="AX16" s="1"/>
      <c r="AY16" s="1"/>
      <c r="AZ16" s="1"/>
    </row>
    <row r="17" spans="1:52" s="2" customFormat="1" ht="17.100000000000001" customHeight="1">
      <c r="A17" s="25" t="s">
        <v>365</v>
      </c>
      <c r="B17" s="26">
        <f>SUM(B18:B26)</f>
        <v>258695.49097984994</v>
      </c>
      <c r="C17" s="26">
        <f>SUM(C18:C26)</f>
        <v>194433.57280999998</v>
      </c>
      <c r="D17" s="6">
        <f>IF(C17/B17&gt;1.2,IF((C17/B17-1.2)*0.1+1.2&gt;1.3,1.3,(C17/B17-1.2)*0.1+1.2),C17/B17)</f>
        <v>0.7515924304422632</v>
      </c>
      <c r="E17" s="26"/>
      <c r="F17" s="26"/>
      <c r="G17" s="26"/>
      <c r="H17" s="26"/>
      <c r="I17" s="26"/>
      <c r="J17" s="6">
        <f>J6</f>
        <v>0.99822075287186374</v>
      </c>
      <c r="K17" s="26"/>
      <c r="L17" s="26">
        <f>SUM(L18:L26)</f>
        <v>7728</v>
      </c>
      <c r="M17" s="26">
        <f>SUM(M18:M26)</f>
        <v>10785</v>
      </c>
      <c r="N17" s="6">
        <f>IF(M17/L17&gt;1.2,IF((M17/L17-1.2)*0.1+1.2&gt;1.3,1.3,(M17/L17-1.2)*0.1+1.2),M17/L17)</f>
        <v>1.2195574534161491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19">
        <f t="shared" ref="AC17:AS17" si="13">SUM(AC18:AC26)</f>
        <v>13905</v>
      </c>
      <c r="AD17" s="23">
        <f t="shared" si="13"/>
        <v>7584.545454545455</v>
      </c>
      <c r="AE17" s="23">
        <f t="shared" si="13"/>
        <v>7267.1</v>
      </c>
      <c r="AF17" s="23">
        <f t="shared" si="13"/>
        <v>-317.44545454545403</v>
      </c>
      <c r="AG17" s="23">
        <f t="shared" si="13"/>
        <v>930.5</v>
      </c>
      <c r="AH17" s="23">
        <f t="shared" si="13"/>
        <v>1178.9000000000001</v>
      </c>
      <c r="AI17" s="23">
        <f t="shared" si="13"/>
        <v>302.09999999999997</v>
      </c>
      <c r="AJ17" s="23">
        <f t="shared" si="13"/>
        <v>199.5</v>
      </c>
      <c r="AK17" s="23">
        <f t="shared" si="13"/>
        <v>1483.3000000000002</v>
      </c>
      <c r="AL17" s="23">
        <f t="shared" si="13"/>
        <v>617.09999999999991</v>
      </c>
      <c r="AM17" s="23">
        <f t="shared" si="13"/>
        <v>2555.6999999999998</v>
      </c>
      <c r="AN17" s="46"/>
      <c r="AO17" s="23">
        <f t="shared" si="13"/>
        <v>2555.6999999999998</v>
      </c>
      <c r="AP17" s="23">
        <f t="shared" si="13"/>
        <v>7.1</v>
      </c>
      <c r="AQ17" s="23">
        <f t="shared" si="13"/>
        <v>2548.6</v>
      </c>
      <c r="AR17" s="23">
        <f t="shared" si="13"/>
        <v>2204.6000000000004</v>
      </c>
      <c r="AS17" s="23">
        <f t="shared" si="13"/>
        <v>344</v>
      </c>
      <c r="AT17" s="42"/>
      <c r="AU17" s="42"/>
      <c r="AV17" s="1"/>
      <c r="AW17" s="1"/>
      <c r="AX17" s="1"/>
      <c r="AZ17" s="1"/>
    </row>
    <row r="18" spans="1:52" s="2" customFormat="1" ht="17.100000000000001" customHeight="1">
      <c r="A18" s="11" t="s">
        <v>366</v>
      </c>
      <c r="B18" s="32">
        <v>22425.694554089572</v>
      </c>
      <c r="C18" s="24">
        <v>17516.140299999999</v>
      </c>
      <c r="D18" s="4">
        <f t="shared" si="2"/>
        <v>0.78107459538218571</v>
      </c>
      <c r="E18" s="5">
        <v>20</v>
      </c>
      <c r="F18" s="5">
        <f>F$7</f>
        <v>1</v>
      </c>
      <c r="G18" s="5">
        <v>15</v>
      </c>
      <c r="H18" s="5"/>
      <c r="I18" s="5"/>
      <c r="J18" s="4">
        <f>J$7</f>
        <v>0.98980637711492647</v>
      </c>
      <c r="K18" s="5">
        <v>15</v>
      </c>
      <c r="L18" s="77">
        <v>590</v>
      </c>
      <c r="M18" s="77">
        <v>1511</v>
      </c>
      <c r="N18" s="4">
        <f t="shared" si="4"/>
        <v>1.3</v>
      </c>
      <c r="O18" s="5">
        <v>20</v>
      </c>
      <c r="P18" s="5" t="s">
        <v>390</v>
      </c>
      <c r="Q18" s="5" t="s">
        <v>390</v>
      </c>
      <c r="R18" s="5" t="s">
        <v>390</v>
      </c>
      <c r="S18" s="5"/>
      <c r="T18" s="5" t="s">
        <v>390</v>
      </c>
      <c r="U18" s="5" t="s">
        <v>390</v>
      </c>
      <c r="V18" s="5" t="s">
        <v>390</v>
      </c>
      <c r="W18" s="5"/>
      <c r="X18" s="5" t="s">
        <v>401</v>
      </c>
      <c r="Y18" s="5" t="s">
        <v>401</v>
      </c>
      <c r="Z18" s="5" t="s">
        <v>401</v>
      </c>
      <c r="AA18" s="5"/>
      <c r="AB18" s="31">
        <f>(D18*E18+F18*G18+J18*K18+N18*O18)/(E18+G18+K18+O18)</f>
        <v>1.0209798223481088</v>
      </c>
      <c r="AC18" s="32">
        <v>0</v>
      </c>
      <c r="AD18" s="24">
        <f t="shared" si="6"/>
        <v>0</v>
      </c>
      <c r="AE18" s="24">
        <f t="shared" si="7"/>
        <v>0</v>
      </c>
      <c r="AF18" s="24">
        <f t="shared" si="8"/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/>
      <c r="AM18" s="24">
        <f t="shared" si="12"/>
        <v>0</v>
      </c>
      <c r="AN18" s="47"/>
      <c r="AO18" s="24">
        <f t="shared" si="9"/>
        <v>0</v>
      </c>
      <c r="AP18" s="24"/>
      <c r="AQ18" s="24">
        <f t="shared" si="10"/>
        <v>0</v>
      </c>
      <c r="AR18" s="24">
        <v>0</v>
      </c>
      <c r="AS18" s="24">
        <f t="shared" si="11"/>
        <v>0</v>
      </c>
      <c r="AT18" s="42"/>
      <c r="AU18" s="42"/>
      <c r="AV18" s="1"/>
      <c r="AW18" s="1"/>
      <c r="AX18" s="1"/>
      <c r="AY18" s="1"/>
      <c r="AZ18" s="1"/>
    </row>
    <row r="19" spans="1:52" s="2" customFormat="1" ht="17.100000000000001" customHeight="1">
      <c r="A19" s="37" t="s">
        <v>367</v>
      </c>
      <c r="B19" s="32">
        <v>38029.89542574159</v>
      </c>
      <c r="C19" s="24">
        <v>42063.174070000001</v>
      </c>
      <c r="D19" s="4">
        <f t="shared" si="2"/>
        <v>1.1060554755438106</v>
      </c>
      <c r="E19" s="5">
        <v>20</v>
      </c>
      <c r="F19" s="5">
        <f t="shared" ref="F19:F25" si="14">F$7</f>
        <v>1</v>
      </c>
      <c r="G19" s="5">
        <v>15</v>
      </c>
      <c r="H19" s="5"/>
      <c r="I19" s="5"/>
      <c r="J19" s="4">
        <f t="shared" ref="J19:J25" si="15">J$7</f>
        <v>0.98980637711492647</v>
      </c>
      <c r="K19" s="5">
        <v>15</v>
      </c>
      <c r="L19" s="77">
        <v>1936</v>
      </c>
      <c r="M19" s="77">
        <v>2700</v>
      </c>
      <c r="N19" s="4">
        <f t="shared" si="4"/>
        <v>1.2194628099173555</v>
      </c>
      <c r="O19" s="5">
        <v>20</v>
      </c>
      <c r="P19" s="5" t="s">
        <v>390</v>
      </c>
      <c r="Q19" s="5" t="s">
        <v>390</v>
      </c>
      <c r="R19" s="5" t="s">
        <v>390</v>
      </c>
      <c r="S19" s="5"/>
      <c r="T19" s="5" t="s">
        <v>390</v>
      </c>
      <c r="U19" s="5" t="s">
        <v>390</v>
      </c>
      <c r="V19" s="5" t="s">
        <v>390</v>
      </c>
      <c r="W19" s="5"/>
      <c r="X19" s="5" t="s">
        <v>401</v>
      </c>
      <c r="Y19" s="5" t="s">
        <v>401</v>
      </c>
      <c r="Z19" s="5" t="s">
        <v>401</v>
      </c>
      <c r="AA19" s="5"/>
      <c r="AB19" s="31">
        <f t="shared" ref="AB19:AB25" si="16">(D19*E19+F19*G19+J19*K19+N19*O19)/(E19+G19+K19+O19)</f>
        <v>1.0908208766563887</v>
      </c>
      <c r="AC19" s="32">
        <v>3654</v>
      </c>
      <c r="AD19" s="24">
        <f t="shared" si="6"/>
        <v>1993.090909090909</v>
      </c>
      <c r="AE19" s="24">
        <f t="shared" si="7"/>
        <v>2174.1</v>
      </c>
      <c r="AF19" s="24">
        <f t="shared" si="8"/>
        <v>181.0090909090909</v>
      </c>
      <c r="AG19" s="24">
        <v>326.39999999999998</v>
      </c>
      <c r="AH19" s="24">
        <v>326.60000000000002</v>
      </c>
      <c r="AI19" s="24">
        <v>284.7</v>
      </c>
      <c r="AJ19" s="24">
        <v>0</v>
      </c>
      <c r="AK19" s="24">
        <v>369.6</v>
      </c>
      <c r="AL19" s="24">
        <v>338.29999999999995</v>
      </c>
      <c r="AM19" s="24">
        <f t="shared" si="12"/>
        <v>528.5</v>
      </c>
      <c r="AN19" s="47"/>
      <c r="AO19" s="24">
        <f t="shared" si="9"/>
        <v>528.5</v>
      </c>
      <c r="AP19" s="24"/>
      <c r="AQ19" s="24">
        <f t="shared" si="10"/>
        <v>528.5</v>
      </c>
      <c r="AR19" s="24">
        <v>425.9</v>
      </c>
      <c r="AS19" s="24">
        <f t="shared" si="11"/>
        <v>102.6</v>
      </c>
      <c r="AT19" s="42"/>
      <c r="AU19" s="42"/>
      <c r="AV19" s="1"/>
      <c r="AW19" s="1"/>
      <c r="AX19" s="1"/>
      <c r="AY19" s="1"/>
      <c r="AZ19" s="1"/>
    </row>
    <row r="20" spans="1:52" s="2" customFormat="1" ht="17.100000000000001" customHeight="1">
      <c r="A20" s="37" t="s">
        <v>368</v>
      </c>
      <c r="B20" s="32">
        <v>11214.119551629745</v>
      </c>
      <c r="C20" s="24">
        <v>13183.893400000001</v>
      </c>
      <c r="D20" s="4">
        <f t="shared" si="2"/>
        <v>1.1756512260549237</v>
      </c>
      <c r="E20" s="5">
        <v>20</v>
      </c>
      <c r="F20" s="5">
        <f t="shared" si="14"/>
        <v>1</v>
      </c>
      <c r="G20" s="5">
        <v>15</v>
      </c>
      <c r="H20" s="5"/>
      <c r="I20" s="5"/>
      <c r="J20" s="4">
        <f t="shared" si="15"/>
        <v>0.98980637711492647</v>
      </c>
      <c r="K20" s="5">
        <v>15</v>
      </c>
      <c r="L20" s="77">
        <v>1860</v>
      </c>
      <c r="M20" s="77">
        <v>1898</v>
      </c>
      <c r="N20" s="4">
        <f t="shared" si="4"/>
        <v>1.0204301075268818</v>
      </c>
      <c r="O20" s="5">
        <v>20</v>
      </c>
      <c r="P20" s="5" t="s">
        <v>390</v>
      </c>
      <c r="Q20" s="5" t="s">
        <v>390</v>
      </c>
      <c r="R20" s="5" t="s">
        <v>390</v>
      </c>
      <c r="S20" s="5"/>
      <c r="T20" s="5" t="s">
        <v>390</v>
      </c>
      <c r="U20" s="5" t="s">
        <v>390</v>
      </c>
      <c r="V20" s="5" t="s">
        <v>390</v>
      </c>
      <c r="W20" s="5"/>
      <c r="X20" s="5" t="s">
        <v>401</v>
      </c>
      <c r="Y20" s="5" t="s">
        <v>401</v>
      </c>
      <c r="Z20" s="5" t="s">
        <v>401</v>
      </c>
      <c r="AA20" s="5"/>
      <c r="AB20" s="31">
        <f t="shared" si="16"/>
        <v>1.0538388904051428</v>
      </c>
      <c r="AC20" s="32">
        <v>998</v>
      </c>
      <c r="AD20" s="24">
        <f t="shared" si="6"/>
        <v>544.36363636363637</v>
      </c>
      <c r="AE20" s="24">
        <f t="shared" si="7"/>
        <v>573.70000000000005</v>
      </c>
      <c r="AF20" s="24">
        <f t="shared" si="8"/>
        <v>29.336363636363672</v>
      </c>
      <c r="AG20" s="24">
        <v>111.8</v>
      </c>
      <c r="AH20" s="24">
        <v>110</v>
      </c>
      <c r="AI20" s="24">
        <v>0</v>
      </c>
      <c r="AJ20" s="24">
        <v>157.19999999999999</v>
      </c>
      <c r="AK20" s="24">
        <v>104.6</v>
      </c>
      <c r="AL20" s="24"/>
      <c r="AM20" s="24">
        <f t="shared" si="12"/>
        <v>90.1</v>
      </c>
      <c r="AN20" s="47"/>
      <c r="AO20" s="24">
        <f t="shared" si="9"/>
        <v>90.1</v>
      </c>
      <c r="AP20" s="24"/>
      <c r="AQ20" s="24">
        <f t="shared" si="10"/>
        <v>90.1</v>
      </c>
      <c r="AR20" s="24">
        <v>97.3</v>
      </c>
      <c r="AS20" s="24">
        <f t="shared" si="11"/>
        <v>-7.2</v>
      </c>
      <c r="AT20" s="42"/>
      <c r="AU20" s="42"/>
      <c r="AV20" s="1"/>
      <c r="AW20" s="1"/>
      <c r="AX20" s="1"/>
      <c r="AY20" s="1"/>
      <c r="AZ20" s="1"/>
    </row>
    <row r="21" spans="1:52" s="2" customFormat="1" ht="17.100000000000001" customHeight="1">
      <c r="A21" s="37" t="s">
        <v>369</v>
      </c>
      <c r="B21" s="32">
        <v>18851.061929248237</v>
      </c>
      <c r="C21" s="24">
        <v>15901.96875</v>
      </c>
      <c r="D21" s="4">
        <f t="shared" si="2"/>
        <v>0.84355824672812774</v>
      </c>
      <c r="E21" s="5">
        <v>20</v>
      </c>
      <c r="F21" s="5">
        <f t="shared" si="14"/>
        <v>1</v>
      </c>
      <c r="G21" s="5">
        <v>15</v>
      </c>
      <c r="H21" s="5"/>
      <c r="I21" s="5"/>
      <c r="J21" s="4">
        <f t="shared" si="15"/>
        <v>0.98980637711492647</v>
      </c>
      <c r="K21" s="5">
        <v>15</v>
      </c>
      <c r="L21" s="77">
        <v>740</v>
      </c>
      <c r="M21" s="77">
        <v>770</v>
      </c>
      <c r="N21" s="4">
        <f t="shared" si="4"/>
        <v>1.0405405405405406</v>
      </c>
      <c r="O21" s="5">
        <v>20</v>
      </c>
      <c r="P21" s="5" t="s">
        <v>390</v>
      </c>
      <c r="Q21" s="5" t="s">
        <v>390</v>
      </c>
      <c r="R21" s="5" t="s">
        <v>390</v>
      </c>
      <c r="S21" s="5"/>
      <c r="T21" s="5" t="s">
        <v>390</v>
      </c>
      <c r="U21" s="5" t="s">
        <v>390</v>
      </c>
      <c r="V21" s="5" t="s">
        <v>390</v>
      </c>
      <c r="W21" s="5"/>
      <c r="X21" s="5" t="s">
        <v>401</v>
      </c>
      <c r="Y21" s="5" t="s">
        <v>401</v>
      </c>
      <c r="Z21" s="5" t="s">
        <v>401</v>
      </c>
      <c r="AA21" s="5"/>
      <c r="AB21" s="31">
        <f t="shared" si="16"/>
        <v>0.96470102002996083</v>
      </c>
      <c r="AC21" s="32">
        <v>348</v>
      </c>
      <c r="AD21" s="24">
        <f t="shared" si="6"/>
        <v>189.81818181818181</v>
      </c>
      <c r="AE21" s="24">
        <f t="shared" si="7"/>
        <v>183.1</v>
      </c>
      <c r="AF21" s="24">
        <f t="shared" si="8"/>
        <v>-6.7181818181818187</v>
      </c>
      <c r="AG21" s="24">
        <v>29.9</v>
      </c>
      <c r="AH21" s="24">
        <v>38.4</v>
      </c>
      <c r="AI21" s="24">
        <v>17.399999999999999</v>
      </c>
      <c r="AJ21" s="24">
        <v>0</v>
      </c>
      <c r="AK21" s="24">
        <v>15</v>
      </c>
      <c r="AL21" s="24">
        <v>43.400000000000006</v>
      </c>
      <c r="AM21" s="24">
        <f t="shared" si="12"/>
        <v>39</v>
      </c>
      <c r="AN21" s="47"/>
      <c r="AO21" s="24">
        <f t="shared" si="9"/>
        <v>39</v>
      </c>
      <c r="AP21" s="24">
        <f>MIN(AO21,7.1)</f>
        <v>7.1</v>
      </c>
      <c r="AQ21" s="24">
        <f t="shared" si="10"/>
        <v>31.9</v>
      </c>
      <c r="AR21" s="24">
        <v>26.2</v>
      </c>
      <c r="AS21" s="24">
        <f t="shared" si="11"/>
        <v>5.7</v>
      </c>
      <c r="AT21" s="42"/>
      <c r="AU21" s="42"/>
      <c r="AV21" s="1"/>
      <c r="AW21" s="1"/>
      <c r="AX21" s="1"/>
      <c r="AY21" s="1"/>
      <c r="AZ21" s="1"/>
    </row>
    <row r="22" spans="1:52" s="2" customFormat="1" ht="17.100000000000001" customHeight="1">
      <c r="A22" s="37" t="s">
        <v>370</v>
      </c>
      <c r="B22" s="32">
        <v>39207.359743747576</v>
      </c>
      <c r="C22" s="24">
        <v>16733.794330000001</v>
      </c>
      <c r="D22" s="4">
        <f t="shared" si="2"/>
        <v>0.42680237688457329</v>
      </c>
      <c r="E22" s="5">
        <v>20</v>
      </c>
      <c r="F22" s="5">
        <f>F$7</f>
        <v>1</v>
      </c>
      <c r="G22" s="5">
        <v>15</v>
      </c>
      <c r="H22" s="5"/>
      <c r="I22" s="5"/>
      <c r="J22" s="4">
        <f t="shared" si="15"/>
        <v>0.98980637711492647</v>
      </c>
      <c r="K22" s="5">
        <v>15</v>
      </c>
      <c r="L22" s="77">
        <v>177</v>
      </c>
      <c r="M22" s="77">
        <v>188</v>
      </c>
      <c r="N22" s="4">
        <f t="shared" si="4"/>
        <v>1.0621468926553672</v>
      </c>
      <c r="O22" s="5">
        <v>20</v>
      </c>
      <c r="P22" s="5" t="s">
        <v>390</v>
      </c>
      <c r="Q22" s="5" t="s">
        <v>390</v>
      </c>
      <c r="R22" s="5" t="s">
        <v>390</v>
      </c>
      <c r="S22" s="5"/>
      <c r="T22" s="5" t="s">
        <v>390</v>
      </c>
      <c r="U22" s="5" t="s">
        <v>390</v>
      </c>
      <c r="V22" s="5" t="s">
        <v>390</v>
      </c>
      <c r="W22" s="5"/>
      <c r="X22" s="5" t="s">
        <v>401</v>
      </c>
      <c r="Y22" s="5" t="s">
        <v>401</v>
      </c>
      <c r="Z22" s="5" t="s">
        <v>401</v>
      </c>
      <c r="AA22" s="5"/>
      <c r="AB22" s="31">
        <f t="shared" si="16"/>
        <v>0.85180115782175303</v>
      </c>
      <c r="AC22" s="32">
        <v>0</v>
      </c>
      <c r="AD22" s="24">
        <f t="shared" si="6"/>
        <v>0</v>
      </c>
      <c r="AE22" s="24">
        <f t="shared" si="7"/>
        <v>0</v>
      </c>
      <c r="AF22" s="24">
        <f t="shared" si="8"/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/>
      <c r="AM22" s="24">
        <f t="shared" si="12"/>
        <v>0</v>
      </c>
      <c r="AN22" s="47"/>
      <c r="AO22" s="24">
        <f t="shared" si="9"/>
        <v>0</v>
      </c>
      <c r="AP22" s="24"/>
      <c r="AQ22" s="24">
        <f t="shared" si="10"/>
        <v>0</v>
      </c>
      <c r="AR22" s="24">
        <v>0</v>
      </c>
      <c r="AS22" s="24">
        <f t="shared" si="11"/>
        <v>0</v>
      </c>
      <c r="AT22" s="42"/>
      <c r="AU22" s="42"/>
      <c r="AV22" s="1"/>
      <c r="AW22" s="1"/>
      <c r="AX22" s="1"/>
      <c r="AY22" s="1"/>
      <c r="AZ22" s="1"/>
    </row>
    <row r="23" spans="1:52" s="2" customFormat="1" ht="17.100000000000001" customHeight="1">
      <c r="A23" s="37" t="s">
        <v>371</v>
      </c>
      <c r="B23" s="32">
        <v>30743.990171723144</v>
      </c>
      <c r="C23" s="24">
        <v>28568.719829999998</v>
      </c>
      <c r="D23" s="4">
        <f t="shared" si="2"/>
        <v>0.92924567274537262</v>
      </c>
      <c r="E23" s="5">
        <v>20</v>
      </c>
      <c r="F23" s="5">
        <f t="shared" si="14"/>
        <v>1</v>
      </c>
      <c r="G23" s="5">
        <v>15</v>
      </c>
      <c r="H23" s="5"/>
      <c r="I23" s="5"/>
      <c r="J23" s="4">
        <f t="shared" si="15"/>
        <v>0.98980637711492647</v>
      </c>
      <c r="K23" s="5">
        <v>15</v>
      </c>
      <c r="L23" s="77">
        <v>639</v>
      </c>
      <c r="M23" s="77">
        <v>964</v>
      </c>
      <c r="N23" s="4">
        <f t="shared" si="4"/>
        <v>1.2308607198748043</v>
      </c>
      <c r="O23" s="5">
        <v>20</v>
      </c>
      <c r="P23" s="5" t="s">
        <v>390</v>
      </c>
      <c r="Q23" s="5" t="s">
        <v>390</v>
      </c>
      <c r="R23" s="5" t="s">
        <v>390</v>
      </c>
      <c r="S23" s="5"/>
      <c r="T23" s="5" t="s">
        <v>390</v>
      </c>
      <c r="U23" s="5" t="s">
        <v>390</v>
      </c>
      <c r="V23" s="5" t="s">
        <v>390</v>
      </c>
      <c r="W23" s="5"/>
      <c r="X23" s="5" t="s">
        <v>401</v>
      </c>
      <c r="Y23" s="5" t="s">
        <v>401</v>
      </c>
      <c r="Z23" s="5" t="s">
        <v>401</v>
      </c>
      <c r="AA23" s="5"/>
      <c r="AB23" s="31">
        <f t="shared" si="16"/>
        <v>1.0435603358446777</v>
      </c>
      <c r="AC23" s="32">
        <v>0</v>
      </c>
      <c r="AD23" s="24">
        <f t="shared" si="6"/>
        <v>0</v>
      </c>
      <c r="AE23" s="24">
        <f t="shared" si="7"/>
        <v>0</v>
      </c>
      <c r="AF23" s="24">
        <f t="shared" si="8"/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/>
      <c r="AM23" s="24">
        <f t="shared" si="12"/>
        <v>0</v>
      </c>
      <c r="AN23" s="47"/>
      <c r="AO23" s="24">
        <f t="shared" si="9"/>
        <v>0</v>
      </c>
      <c r="AP23" s="24"/>
      <c r="AQ23" s="24">
        <f t="shared" si="10"/>
        <v>0</v>
      </c>
      <c r="AR23" s="24">
        <v>0</v>
      </c>
      <c r="AS23" s="24">
        <f t="shared" si="11"/>
        <v>0</v>
      </c>
      <c r="AT23" s="42"/>
      <c r="AU23" s="42"/>
      <c r="AV23" s="1"/>
      <c r="AW23" s="1"/>
      <c r="AX23" s="1"/>
      <c r="AY23" s="1"/>
      <c r="AZ23" s="1"/>
    </row>
    <row r="24" spans="1:52" s="2" customFormat="1" ht="17.100000000000001" customHeight="1">
      <c r="A24" s="37" t="s">
        <v>372</v>
      </c>
      <c r="B24" s="32">
        <v>45522.743076696112</v>
      </c>
      <c r="C24" s="24">
        <v>28964.511829999999</v>
      </c>
      <c r="D24" s="4">
        <f t="shared" si="2"/>
        <v>0.63626464207574174</v>
      </c>
      <c r="E24" s="5">
        <v>20</v>
      </c>
      <c r="F24" s="5">
        <f t="shared" si="14"/>
        <v>1</v>
      </c>
      <c r="G24" s="5">
        <v>15</v>
      </c>
      <c r="H24" s="5"/>
      <c r="I24" s="5"/>
      <c r="J24" s="4">
        <f t="shared" si="15"/>
        <v>0.98980637711492647</v>
      </c>
      <c r="K24" s="5">
        <v>15</v>
      </c>
      <c r="L24" s="77">
        <v>1058</v>
      </c>
      <c r="M24" s="77">
        <v>928</v>
      </c>
      <c r="N24" s="4">
        <f t="shared" si="4"/>
        <v>0.87712665406427226</v>
      </c>
      <c r="O24" s="5">
        <v>20</v>
      </c>
      <c r="P24" s="5" t="s">
        <v>390</v>
      </c>
      <c r="Q24" s="5" t="s">
        <v>390</v>
      </c>
      <c r="R24" s="5" t="s">
        <v>390</v>
      </c>
      <c r="S24" s="5"/>
      <c r="T24" s="5" t="s">
        <v>390</v>
      </c>
      <c r="U24" s="5" t="s">
        <v>390</v>
      </c>
      <c r="V24" s="5" t="s">
        <v>390</v>
      </c>
      <c r="W24" s="5"/>
      <c r="X24" s="5" t="s">
        <v>401</v>
      </c>
      <c r="Y24" s="5" t="s">
        <v>401</v>
      </c>
      <c r="Z24" s="5" t="s">
        <v>401</v>
      </c>
      <c r="AA24" s="5"/>
      <c r="AB24" s="31">
        <f t="shared" si="16"/>
        <v>0.85878459399320251</v>
      </c>
      <c r="AC24" s="32">
        <v>5944</v>
      </c>
      <c r="AD24" s="24">
        <f t="shared" si="6"/>
        <v>3242.181818181818</v>
      </c>
      <c r="AE24" s="24">
        <f t="shared" si="7"/>
        <v>2784.3</v>
      </c>
      <c r="AF24" s="24">
        <f t="shared" si="8"/>
        <v>-457.88181818181783</v>
      </c>
      <c r="AG24" s="24">
        <v>364.8</v>
      </c>
      <c r="AH24" s="24">
        <v>452.5</v>
      </c>
      <c r="AI24" s="24">
        <v>0</v>
      </c>
      <c r="AJ24" s="24">
        <v>0</v>
      </c>
      <c r="AK24" s="24">
        <v>844.2</v>
      </c>
      <c r="AL24" s="24"/>
      <c r="AM24" s="24">
        <f t="shared" si="12"/>
        <v>1122.8</v>
      </c>
      <c r="AN24" s="47"/>
      <c r="AO24" s="24">
        <f t="shared" si="9"/>
        <v>1122.8</v>
      </c>
      <c r="AP24" s="24"/>
      <c r="AQ24" s="24">
        <f t="shared" si="10"/>
        <v>1122.8</v>
      </c>
      <c r="AR24" s="24">
        <v>1099</v>
      </c>
      <c r="AS24" s="24">
        <f t="shared" si="11"/>
        <v>23.8</v>
      </c>
      <c r="AT24" s="42"/>
      <c r="AU24" s="42"/>
      <c r="AV24" s="1"/>
      <c r="AW24" s="1"/>
      <c r="AX24" s="1"/>
      <c r="AY24" s="1"/>
      <c r="AZ24" s="1"/>
    </row>
    <row r="25" spans="1:52" s="2" customFormat="1" ht="17.100000000000001" customHeight="1">
      <c r="A25" s="11" t="s">
        <v>374</v>
      </c>
      <c r="B25" s="32">
        <v>13513.372933490939</v>
      </c>
      <c r="C25" s="24">
        <v>9140.2667400000009</v>
      </c>
      <c r="D25" s="4">
        <f t="shared" si="2"/>
        <v>0.67638677515864098</v>
      </c>
      <c r="E25" s="5">
        <v>20</v>
      </c>
      <c r="F25" s="5">
        <f t="shared" si="14"/>
        <v>1</v>
      </c>
      <c r="G25" s="5">
        <v>15</v>
      </c>
      <c r="H25" s="5"/>
      <c r="I25" s="5"/>
      <c r="J25" s="4">
        <f t="shared" si="15"/>
        <v>0.98980637711492647</v>
      </c>
      <c r="K25" s="5">
        <v>15</v>
      </c>
      <c r="L25" s="77">
        <v>207</v>
      </c>
      <c r="M25" s="77">
        <v>368</v>
      </c>
      <c r="N25" s="4">
        <f t="shared" si="4"/>
        <v>1.2577777777777777</v>
      </c>
      <c r="O25" s="5">
        <v>20</v>
      </c>
      <c r="P25" s="5" t="s">
        <v>390</v>
      </c>
      <c r="Q25" s="5" t="s">
        <v>390</v>
      </c>
      <c r="R25" s="5" t="s">
        <v>390</v>
      </c>
      <c r="S25" s="5"/>
      <c r="T25" s="5" t="s">
        <v>390</v>
      </c>
      <c r="U25" s="5" t="s">
        <v>390</v>
      </c>
      <c r="V25" s="5" t="s">
        <v>390</v>
      </c>
      <c r="W25" s="5"/>
      <c r="X25" s="5" t="s">
        <v>401</v>
      </c>
      <c r="Y25" s="5" t="s">
        <v>401</v>
      </c>
      <c r="Z25" s="5" t="s">
        <v>401</v>
      </c>
      <c r="AA25" s="5"/>
      <c r="AB25" s="31">
        <f t="shared" si="16"/>
        <v>0.97900552450646094</v>
      </c>
      <c r="AC25" s="32">
        <v>0</v>
      </c>
      <c r="AD25" s="24">
        <f t="shared" si="6"/>
        <v>0</v>
      </c>
      <c r="AE25" s="24">
        <f t="shared" si="7"/>
        <v>0</v>
      </c>
      <c r="AF25" s="24">
        <f t="shared" si="8"/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/>
      <c r="AM25" s="24">
        <f t="shared" si="12"/>
        <v>0</v>
      </c>
      <c r="AN25" s="47"/>
      <c r="AO25" s="24">
        <f t="shared" si="9"/>
        <v>0</v>
      </c>
      <c r="AP25" s="24"/>
      <c r="AQ25" s="24">
        <f t="shared" si="10"/>
        <v>0</v>
      </c>
      <c r="AR25" s="24">
        <v>0</v>
      </c>
      <c r="AS25" s="24">
        <f t="shared" si="11"/>
        <v>0</v>
      </c>
      <c r="AT25" s="42"/>
      <c r="AU25" s="42"/>
      <c r="AV25" s="1"/>
      <c r="AW25" s="1"/>
      <c r="AX25" s="1"/>
      <c r="AY25" s="1"/>
      <c r="AZ25" s="1"/>
    </row>
    <row r="26" spans="1:52" s="2" customFormat="1" ht="17.100000000000001" customHeight="1">
      <c r="A26" s="11" t="s">
        <v>373</v>
      </c>
      <c r="B26" s="32">
        <v>39187.253593483052</v>
      </c>
      <c r="C26" s="24">
        <v>22361.10356</v>
      </c>
      <c r="D26" s="4">
        <f t="shared" si="2"/>
        <v>0.57062186066845755</v>
      </c>
      <c r="E26" s="5">
        <v>20</v>
      </c>
      <c r="F26" s="5">
        <f>F$7</f>
        <v>1</v>
      </c>
      <c r="G26" s="5">
        <v>15</v>
      </c>
      <c r="H26" s="5"/>
      <c r="I26" s="5"/>
      <c r="J26" s="4">
        <f>J$7</f>
        <v>0.98980637711492647</v>
      </c>
      <c r="K26" s="5">
        <v>15</v>
      </c>
      <c r="L26" s="77">
        <v>521</v>
      </c>
      <c r="M26" s="77">
        <v>1458</v>
      </c>
      <c r="N26" s="4">
        <f t="shared" si="4"/>
        <v>1.3</v>
      </c>
      <c r="O26" s="5">
        <v>20</v>
      </c>
      <c r="P26" s="5" t="s">
        <v>390</v>
      </c>
      <c r="Q26" s="5" t="s">
        <v>390</v>
      </c>
      <c r="R26" s="5" t="s">
        <v>390</v>
      </c>
      <c r="S26" s="5"/>
      <c r="T26" s="5" t="s">
        <v>390</v>
      </c>
      <c r="U26" s="5" t="s">
        <v>390</v>
      </c>
      <c r="V26" s="5" t="s">
        <v>390</v>
      </c>
      <c r="W26" s="5"/>
      <c r="X26" s="5" t="s">
        <v>401</v>
      </c>
      <c r="Y26" s="5" t="s">
        <v>401</v>
      </c>
      <c r="Z26" s="5" t="s">
        <v>401</v>
      </c>
      <c r="AA26" s="5"/>
      <c r="AB26" s="31">
        <f>(D26*E26+F26*G26+J26*K26+N26*O26)/(E26+G26+K26+O26)</f>
        <v>0.96085046957275788</v>
      </c>
      <c r="AC26" s="32">
        <v>2961</v>
      </c>
      <c r="AD26" s="24">
        <f t="shared" si="6"/>
        <v>1615.090909090909</v>
      </c>
      <c r="AE26" s="24">
        <f t="shared" si="7"/>
        <v>1551.9</v>
      </c>
      <c r="AF26" s="24">
        <f t="shared" si="8"/>
        <v>-63.190909090908917</v>
      </c>
      <c r="AG26" s="24">
        <v>97.6</v>
      </c>
      <c r="AH26" s="24">
        <v>251.4</v>
      </c>
      <c r="AI26" s="24">
        <v>0</v>
      </c>
      <c r="AJ26" s="24">
        <v>42.3</v>
      </c>
      <c r="AK26" s="24">
        <v>149.9</v>
      </c>
      <c r="AL26" s="24">
        <v>235.39999999999998</v>
      </c>
      <c r="AM26" s="24">
        <f t="shared" si="12"/>
        <v>775.3</v>
      </c>
      <c r="AN26" s="47"/>
      <c r="AO26" s="24">
        <f t="shared" si="9"/>
        <v>775.3</v>
      </c>
      <c r="AP26" s="24"/>
      <c r="AQ26" s="24">
        <f t="shared" si="10"/>
        <v>775.3</v>
      </c>
      <c r="AR26" s="24">
        <v>556.20000000000005</v>
      </c>
      <c r="AS26" s="24">
        <f t="shared" si="11"/>
        <v>219.1</v>
      </c>
      <c r="AT26" s="42"/>
      <c r="AU26" s="42"/>
      <c r="AV26" s="1"/>
      <c r="AW26" s="1"/>
      <c r="AX26" s="1"/>
      <c r="AY26" s="1"/>
      <c r="AZ26" s="1"/>
    </row>
    <row r="27" spans="1:52" s="2" customFormat="1" ht="17.100000000000001" customHeight="1">
      <c r="A27" s="14" t="s">
        <v>16</v>
      </c>
      <c r="B27" s="23">
        <f>SUM(B28:B54)</f>
        <v>2573776.3858039426</v>
      </c>
      <c r="C27" s="23">
        <f>SUM(C28:C54)</f>
        <v>2525225.9338100008</v>
      </c>
      <c r="D27" s="6">
        <f>IF(C27/B27&gt;1.2,IF((C27/B27-1.2)*0.1+1.2&gt;1.3,1.3,(C27/B27-1.2)*0.1+1.2),C27/B27)</f>
        <v>0.98113649178626039</v>
      </c>
      <c r="E27" s="20"/>
      <c r="F27" s="20"/>
      <c r="G27" s="20"/>
      <c r="H27" s="23">
        <f>SUM(H28:H54)</f>
        <v>114885.2</v>
      </c>
      <c r="I27" s="23">
        <f>SUM(I28:I54)</f>
        <v>125364.09999999999</v>
      </c>
      <c r="J27" s="6">
        <f>IF(I27/H27&gt;1.2,IF((I27/H27-1.2)*0.1+1.2&gt;1.3,1.3,(I27/H27-1.2)*0.1+1.2),I27/H27)</f>
        <v>1.091211922858645</v>
      </c>
      <c r="K27" s="20"/>
      <c r="L27" s="23">
        <f>SUM(L28:L54)</f>
        <v>36208</v>
      </c>
      <c r="M27" s="23">
        <f>SUM(M28:M54)</f>
        <v>44050</v>
      </c>
      <c r="N27" s="6">
        <f>IF(M27/L27&gt;1.2,IF((M27/L27-1.2)*0.1+1.2&gt;1.3,1.3,(M27/L27-1.2)*0.1+1.2),M27/L27)</f>
        <v>1.2016581970835174</v>
      </c>
      <c r="O27" s="20"/>
      <c r="P27" s="78">
        <f>SUM(P28:P54)</f>
        <v>216678</v>
      </c>
      <c r="Q27" s="78">
        <f>SUM(Q28:Q54)</f>
        <v>223297.49999999997</v>
      </c>
      <c r="R27" s="6">
        <f>IF(Q27/P27&gt;1.2,IF((Q27/P27-1.2)*0.1+1.2&gt;1.3,1.3,(Q27/P27-1.2)*0.1+1.2),Q27/P27)</f>
        <v>1.0305499404646525</v>
      </c>
      <c r="S27" s="20"/>
      <c r="T27" s="78">
        <f>SUM(T28:T54)</f>
        <v>63996</v>
      </c>
      <c r="U27" s="78">
        <f>SUM(U28:U54)</f>
        <v>67135.099999999991</v>
      </c>
      <c r="V27" s="6">
        <f>IF(U27/T27&gt;1.2,IF((U27/T27-1.2)*0.1+1.2&gt;1.3,1.3,(U27/T27-1.2)*0.1+1.2),U27/T27)</f>
        <v>1.0490515032189511</v>
      </c>
      <c r="W27" s="20"/>
      <c r="X27" s="23"/>
      <c r="Y27" s="23"/>
      <c r="Z27" s="6"/>
      <c r="AA27" s="20"/>
      <c r="AB27" s="21"/>
      <c r="AC27" s="19">
        <f>SUM(AC28:AC54)</f>
        <v>904011</v>
      </c>
      <c r="AD27" s="23">
        <f>SUM(AD28:AD54)</f>
        <v>493096.90909090912</v>
      </c>
      <c r="AE27" s="23">
        <f>SUM(AE28:AE54)</f>
        <v>508422.89999999997</v>
      </c>
      <c r="AF27" s="23">
        <f>SUM(AF28:AF54)</f>
        <v>15325.990909090911</v>
      </c>
      <c r="AG27" s="23">
        <f t="shared" ref="AG27:AO27" si="17">SUM(AG28:AG54)</f>
        <v>79390.400000000009</v>
      </c>
      <c r="AH27" s="23">
        <f t="shared" si="17"/>
        <v>82725.7</v>
      </c>
      <c r="AI27" s="23">
        <f t="shared" si="17"/>
        <v>78854.5</v>
      </c>
      <c r="AJ27" s="23">
        <f t="shared" si="17"/>
        <v>81061.499999999985</v>
      </c>
      <c r="AK27" s="23">
        <f t="shared" si="17"/>
        <v>80169.099999999991</v>
      </c>
      <c r="AL27" s="23">
        <f t="shared" si="17"/>
        <v>4410.7</v>
      </c>
      <c r="AM27" s="23">
        <f t="shared" si="17"/>
        <v>101810.99999999999</v>
      </c>
      <c r="AN27" s="46"/>
      <c r="AO27" s="23">
        <f t="shared" si="17"/>
        <v>101810.99999999999</v>
      </c>
      <c r="AP27" s="23">
        <f t="shared" ref="AP27:AS27" si="18">SUM(AP28:AP54)</f>
        <v>0</v>
      </c>
      <c r="AQ27" s="23">
        <f t="shared" si="18"/>
        <v>101810.99999999999</v>
      </c>
      <c r="AR27" s="23">
        <f t="shared" si="18"/>
        <v>95132.599999999977</v>
      </c>
      <c r="AS27" s="23">
        <f t="shared" si="18"/>
        <v>6678.3999999999987</v>
      </c>
      <c r="AT27" s="42"/>
      <c r="AU27" s="42"/>
      <c r="AV27" s="1"/>
      <c r="AW27" s="1"/>
      <c r="AX27" s="1"/>
      <c r="AY27" s="1"/>
      <c r="AZ27" s="1"/>
    </row>
    <row r="28" spans="1:52" s="2" customFormat="1" ht="17.100000000000001" customHeight="1">
      <c r="A28" s="12" t="s">
        <v>0</v>
      </c>
      <c r="B28" s="24">
        <v>25122.655437512931</v>
      </c>
      <c r="C28" s="24">
        <v>24085.920969999999</v>
      </c>
      <c r="D28" s="4">
        <f t="shared" si="2"/>
        <v>0.95873308575633731</v>
      </c>
      <c r="E28" s="10">
        <v>15</v>
      </c>
      <c r="F28" s="5">
        <v>1</v>
      </c>
      <c r="G28" s="5">
        <v>10</v>
      </c>
      <c r="H28" s="76">
        <v>1243.9000000000001</v>
      </c>
      <c r="I28" s="76">
        <v>1244.0999999999999</v>
      </c>
      <c r="J28" s="4">
        <f>IF(K28=0,0,IF(H28=0,1,IF(I28&lt;0,0,IF(I28/H28&gt;1.2,IF((I28/H28-1.2)*0.1+1.2&gt;1.3,1.3,(I28/H28-1.2)*0.1+1.2),I28/H28))))</f>
        <v>1.0001607846289893</v>
      </c>
      <c r="K28" s="5">
        <v>10</v>
      </c>
      <c r="L28" s="77">
        <v>1081</v>
      </c>
      <c r="M28" s="77">
        <v>480</v>
      </c>
      <c r="N28" s="4">
        <f t="shared" si="4"/>
        <v>0.4440333024976873</v>
      </c>
      <c r="O28" s="5">
        <v>15</v>
      </c>
      <c r="P28" s="76">
        <v>7450</v>
      </c>
      <c r="Q28" s="76">
        <v>8298.7999999999993</v>
      </c>
      <c r="R28" s="4">
        <f>IF(S28=0,0,IF(P28=0,1,IF(Q28&lt;0,0,IF(Q28/P28&gt;1.2,IF((Q28/P28-1.2)*0.1+1.2&gt;1.3,1.3,(Q28/P28-1.2)*0.1+1.2),Q28/P28))))</f>
        <v>1.1139328859060402</v>
      </c>
      <c r="S28" s="5">
        <v>10</v>
      </c>
      <c r="T28" s="76">
        <v>1670</v>
      </c>
      <c r="U28" s="76">
        <v>1667</v>
      </c>
      <c r="V28" s="4">
        <f>IF(W28=0,0,IF(T28=0,1,IF(U28&lt;0,0,IF(U28/T28&gt;1.2,IF((U28/T28-1.2)*0.1+1.2&gt;1.3,1.3,(U28/T28-1.2)*0.1+1.2),U28/T28))))</f>
        <v>0.99820359281437121</v>
      </c>
      <c r="W28" s="5">
        <v>10</v>
      </c>
      <c r="X28" s="5" t="s">
        <v>401</v>
      </c>
      <c r="Y28" s="5" t="s">
        <v>401</v>
      </c>
      <c r="Z28" s="5" t="s">
        <v>401</v>
      </c>
      <c r="AA28" s="5"/>
      <c r="AB28" s="31">
        <f>(D28*E28+F28*G28+J28*K28+N28*O28+R28*S28+V28*W28)/(E28+G28+K28+O28+S28+W28)</f>
        <v>0.88806383510434828</v>
      </c>
      <c r="AC28" s="32">
        <v>28237</v>
      </c>
      <c r="AD28" s="24">
        <f t="shared" si="6"/>
        <v>15402</v>
      </c>
      <c r="AE28" s="24">
        <f t="shared" si="7"/>
        <v>13678</v>
      </c>
      <c r="AF28" s="24">
        <f t="shared" si="8"/>
        <v>-1724</v>
      </c>
      <c r="AG28" s="24">
        <v>2432.5</v>
      </c>
      <c r="AH28" s="24">
        <v>2572.4</v>
      </c>
      <c r="AI28" s="24">
        <v>2460.6999999999998</v>
      </c>
      <c r="AJ28" s="24">
        <v>2580.8000000000002</v>
      </c>
      <c r="AK28" s="24">
        <v>2013.6</v>
      </c>
      <c r="AL28" s="24"/>
      <c r="AM28" s="24">
        <f t="shared" si="12"/>
        <v>1618</v>
      </c>
      <c r="AN28" s="47"/>
      <c r="AO28" s="24">
        <f t="shared" si="9"/>
        <v>1618</v>
      </c>
      <c r="AP28" s="24"/>
      <c r="AQ28" s="24">
        <f t="shared" si="10"/>
        <v>1618</v>
      </c>
      <c r="AR28" s="24">
        <v>3070.3</v>
      </c>
      <c r="AS28" s="24">
        <f t="shared" si="11"/>
        <v>-1452.3</v>
      </c>
      <c r="AT28" s="42"/>
      <c r="AU28" s="42"/>
      <c r="AV28" s="1"/>
      <c r="AW28" s="1"/>
      <c r="AX28" s="1"/>
      <c r="AY28" s="1"/>
      <c r="AZ28" s="1"/>
    </row>
    <row r="29" spans="1:52" s="2" customFormat="1" ht="17.100000000000001" customHeight="1">
      <c r="A29" s="12" t="s">
        <v>17</v>
      </c>
      <c r="B29" s="24">
        <v>121544.59925749847</v>
      </c>
      <c r="C29" s="24">
        <v>117351.79466</v>
      </c>
      <c r="D29" s="4">
        <f t="shared" si="2"/>
        <v>0.9655039827099533</v>
      </c>
      <c r="E29" s="10">
        <v>15</v>
      </c>
      <c r="F29" s="5">
        <v>1</v>
      </c>
      <c r="G29" s="5">
        <v>10</v>
      </c>
      <c r="H29" s="76">
        <v>6919</v>
      </c>
      <c r="I29" s="76">
        <v>8117.7</v>
      </c>
      <c r="J29" s="4">
        <f t="shared" ref="J29:J54" si="19">IF(K29=0,0,IF(H29=0,1,IF(I29&lt;0,0,IF(I29/H29&gt;1.2,IF((I29/H29-1.2)*0.1+1.2&gt;1.3,1.3,(I29/H29-1.2)*0.1+1.2),I29/H29))))</f>
        <v>1.1732475791299319</v>
      </c>
      <c r="K29" s="5">
        <v>10</v>
      </c>
      <c r="L29" s="77">
        <v>1351</v>
      </c>
      <c r="M29" s="77">
        <v>1438</v>
      </c>
      <c r="N29" s="4">
        <f>IF(O29=0,0,IF(L29=0,1,IF(M29&lt;0,0,IF(M29/L29&gt;1.2,IF((M29/L29-1.2)*0.1+1.2&gt;1.3,1.3,(M29/L29-1.2)*0.1+1.2),M29/L29))))</f>
        <v>1.0643967431532197</v>
      </c>
      <c r="O29" s="5">
        <v>15</v>
      </c>
      <c r="P29" s="76">
        <v>10508</v>
      </c>
      <c r="Q29" s="76">
        <v>10259.700000000001</v>
      </c>
      <c r="R29" s="4">
        <f t="shared" ref="R29:R54" si="20">IF(S29=0,0,IF(P29=0,1,IF(Q29&lt;0,0,IF(Q29/P29&gt;1.2,IF((Q29/P29-1.2)*0.1+1.2&gt;1.3,1.3,(Q29/P29-1.2)*0.1+1.2),Q29/P29))))</f>
        <v>0.97637038446897606</v>
      </c>
      <c r="S29" s="5">
        <v>10</v>
      </c>
      <c r="T29" s="76">
        <v>1280</v>
      </c>
      <c r="U29" s="76">
        <v>1423.4</v>
      </c>
      <c r="V29" s="4">
        <f t="shared" ref="V29:V54" si="21">IF(W29=0,0,IF(T29=0,1,IF(U29&lt;0,0,IF(U29/T29&gt;1.2,IF((U29/T29-1.2)*0.1+1.2&gt;1.3,1.3,(U29/T29-1.2)*0.1+1.2),U29/T29))))</f>
        <v>1.11203125</v>
      </c>
      <c r="W29" s="5">
        <v>10</v>
      </c>
      <c r="X29" s="5" t="s">
        <v>401</v>
      </c>
      <c r="Y29" s="5" t="s">
        <v>401</v>
      </c>
      <c r="Z29" s="5" t="s">
        <v>401</v>
      </c>
      <c r="AA29" s="5"/>
      <c r="AB29" s="31">
        <f t="shared" ref="AB29:AB53" si="22">(D29*E29+F29*G29+J29*K29+N29*O29+R29*S29+V29*W29)/(E29+G29+K29+O29+S29+W29)</f>
        <v>1.0437857574848095</v>
      </c>
      <c r="AC29" s="32">
        <v>37717</v>
      </c>
      <c r="AD29" s="24">
        <f t="shared" si="6"/>
        <v>20572.909090909092</v>
      </c>
      <c r="AE29" s="24">
        <f t="shared" si="7"/>
        <v>21473.7</v>
      </c>
      <c r="AF29" s="24">
        <f t="shared" si="8"/>
        <v>900.79090909090883</v>
      </c>
      <c r="AG29" s="24">
        <v>3372</v>
      </c>
      <c r="AH29" s="24">
        <v>3124.2</v>
      </c>
      <c r="AI29" s="24">
        <v>3496.4</v>
      </c>
      <c r="AJ29" s="24">
        <v>3774.5</v>
      </c>
      <c r="AK29" s="24">
        <v>3368.8</v>
      </c>
      <c r="AL29" s="24"/>
      <c r="AM29" s="24">
        <f t="shared" si="12"/>
        <v>4337.8</v>
      </c>
      <c r="AN29" s="47"/>
      <c r="AO29" s="24">
        <f t="shared" si="9"/>
        <v>4337.8</v>
      </c>
      <c r="AP29" s="24"/>
      <c r="AQ29" s="24">
        <f t="shared" si="10"/>
        <v>4337.8</v>
      </c>
      <c r="AR29" s="24">
        <v>4151.2</v>
      </c>
      <c r="AS29" s="24">
        <f t="shared" si="11"/>
        <v>186.6</v>
      </c>
      <c r="AT29" s="42"/>
      <c r="AU29" s="42"/>
      <c r="AV29" s="1"/>
      <c r="AW29" s="1"/>
      <c r="AX29" s="1"/>
      <c r="AY29" s="1"/>
      <c r="AZ29" s="1"/>
    </row>
    <row r="30" spans="1:52" s="2" customFormat="1" ht="17.100000000000001" customHeight="1">
      <c r="A30" s="12" t="s">
        <v>18</v>
      </c>
      <c r="B30" s="24">
        <v>45172.601984301902</v>
      </c>
      <c r="C30" s="24">
        <v>44735.36342999999</v>
      </c>
      <c r="D30" s="4">
        <f t="shared" si="2"/>
        <v>0.99032071354991114</v>
      </c>
      <c r="E30" s="10">
        <v>15</v>
      </c>
      <c r="F30" s="5">
        <v>1</v>
      </c>
      <c r="G30" s="5">
        <v>10</v>
      </c>
      <c r="H30" s="76">
        <v>2039.3</v>
      </c>
      <c r="I30" s="76">
        <v>2514.4</v>
      </c>
      <c r="J30" s="4">
        <f t="shared" si="19"/>
        <v>1.2032972098269012</v>
      </c>
      <c r="K30" s="5">
        <v>10</v>
      </c>
      <c r="L30" s="77">
        <v>1351</v>
      </c>
      <c r="M30" s="77">
        <v>1393</v>
      </c>
      <c r="N30" s="4">
        <f t="shared" si="4"/>
        <v>1.0310880829015545</v>
      </c>
      <c r="O30" s="5">
        <v>15</v>
      </c>
      <c r="P30" s="76">
        <v>8496</v>
      </c>
      <c r="Q30" s="76">
        <v>8131</v>
      </c>
      <c r="R30" s="4">
        <f t="shared" si="20"/>
        <v>0.95703860640301319</v>
      </c>
      <c r="S30" s="5">
        <v>10</v>
      </c>
      <c r="T30" s="76">
        <v>1880</v>
      </c>
      <c r="U30" s="76">
        <v>1765.1</v>
      </c>
      <c r="V30" s="4">
        <f t="shared" si="21"/>
        <v>0.9388829787234042</v>
      </c>
      <c r="W30" s="5">
        <v>10</v>
      </c>
      <c r="X30" s="5" t="s">
        <v>401</v>
      </c>
      <c r="Y30" s="5" t="s">
        <v>401</v>
      </c>
      <c r="Z30" s="5" t="s">
        <v>401</v>
      </c>
      <c r="AA30" s="5"/>
      <c r="AB30" s="31">
        <f t="shared" si="22"/>
        <v>1.0187617128043596</v>
      </c>
      <c r="AC30" s="32">
        <v>26147</v>
      </c>
      <c r="AD30" s="24">
        <f t="shared" si="6"/>
        <v>14262</v>
      </c>
      <c r="AE30" s="24">
        <f t="shared" si="7"/>
        <v>14529.6</v>
      </c>
      <c r="AF30" s="24">
        <f t="shared" si="8"/>
        <v>267.60000000000036</v>
      </c>
      <c r="AG30" s="24">
        <v>2632.6</v>
      </c>
      <c r="AH30" s="24">
        <v>2481.1999999999998</v>
      </c>
      <c r="AI30" s="24">
        <v>2236.6</v>
      </c>
      <c r="AJ30" s="24">
        <v>2378.4</v>
      </c>
      <c r="AK30" s="24">
        <v>2272.1</v>
      </c>
      <c r="AL30" s="24"/>
      <c r="AM30" s="24">
        <f t="shared" si="12"/>
        <v>2528.6999999999998</v>
      </c>
      <c r="AN30" s="47"/>
      <c r="AO30" s="24">
        <f t="shared" si="9"/>
        <v>2528.6999999999998</v>
      </c>
      <c r="AP30" s="24"/>
      <c r="AQ30" s="24">
        <f t="shared" si="10"/>
        <v>2528.6999999999998</v>
      </c>
      <c r="AR30" s="24">
        <v>3030.3</v>
      </c>
      <c r="AS30" s="24">
        <f t="shared" si="11"/>
        <v>-501.6</v>
      </c>
      <c r="AT30" s="42"/>
      <c r="AU30" s="42"/>
      <c r="AV30" s="1"/>
      <c r="AW30" s="1"/>
      <c r="AX30" s="1"/>
      <c r="AY30" s="1"/>
      <c r="AZ30" s="1"/>
    </row>
    <row r="31" spans="1:52" s="2" customFormat="1" ht="17.100000000000001" customHeight="1">
      <c r="A31" s="12" t="s">
        <v>19</v>
      </c>
      <c r="B31" s="24">
        <v>56744.98540411039</v>
      </c>
      <c r="C31" s="24">
        <v>52729.792239999995</v>
      </c>
      <c r="D31" s="4">
        <f t="shared" si="2"/>
        <v>0.92924144511596707</v>
      </c>
      <c r="E31" s="10">
        <v>15</v>
      </c>
      <c r="F31" s="5">
        <v>1</v>
      </c>
      <c r="G31" s="5">
        <v>10</v>
      </c>
      <c r="H31" s="76">
        <v>2186.6999999999998</v>
      </c>
      <c r="I31" s="76">
        <v>2470</v>
      </c>
      <c r="J31" s="4">
        <f t="shared" si="19"/>
        <v>1.1295559518909775</v>
      </c>
      <c r="K31" s="5">
        <v>10</v>
      </c>
      <c r="L31" s="77">
        <v>1081</v>
      </c>
      <c r="M31" s="77">
        <v>646</v>
      </c>
      <c r="N31" s="4">
        <f t="shared" si="4"/>
        <v>0.59759481961147087</v>
      </c>
      <c r="O31" s="5">
        <v>15</v>
      </c>
      <c r="P31" s="76">
        <v>8700</v>
      </c>
      <c r="Q31" s="76">
        <v>8626</v>
      </c>
      <c r="R31" s="4">
        <f t="shared" si="20"/>
        <v>0.99149425287356319</v>
      </c>
      <c r="S31" s="5">
        <v>10</v>
      </c>
      <c r="T31" s="76">
        <v>1150</v>
      </c>
      <c r="U31" s="76">
        <v>1806.6</v>
      </c>
      <c r="V31" s="4">
        <f t="shared" si="21"/>
        <v>1.2370956521739129</v>
      </c>
      <c r="W31" s="5">
        <v>10</v>
      </c>
      <c r="X31" s="5" t="s">
        <v>401</v>
      </c>
      <c r="Y31" s="5" t="s">
        <v>401</v>
      </c>
      <c r="Z31" s="5" t="s">
        <v>401</v>
      </c>
      <c r="AA31" s="5"/>
      <c r="AB31" s="31">
        <f t="shared" si="22"/>
        <v>0.94977146486137287</v>
      </c>
      <c r="AC31" s="32">
        <v>30785</v>
      </c>
      <c r="AD31" s="24">
        <f t="shared" si="6"/>
        <v>16791.81818181818</v>
      </c>
      <c r="AE31" s="24">
        <f t="shared" si="7"/>
        <v>15948.4</v>
      </c>
      <c r="AF31" s="24">
        <f t="shared" si="8"/>
        <v>-843.41818181818053</v>
      </c>
      <c r="AG31" s="24">
        <v>2666.3</v>
      </c>
      <c r="AH31" s="24">
        <v>2361.6</v>
      </c>
      <c r="AI31" s="24">
        <v>2933.7</v>
      </c>
      <c r="AJ31" s="24">
        <v>2334.1</v>
      </c>
      <c r="AK31" s="24">
        <v>2866.2</v>
      </c>
      <c r="AL31" s="24"/>
      <c r="AM31" s="24">
        <f t="shared" si="12"/>
        <v>2786.5</v>
      </c>
      <c r="AN31" s="47"/>
      <c r="AO31" s="24">
        <f t="shared" si="9"/>
        <v>2786.5</v>
      </c>
      <c r="AP31" s="24"/>
      <c r="AQ31" s="24">
        <f t="shared" si="10"/>
        <v>2786.5</v>
      </c>
      <c r="AR31" s="24">
        <v>3742.3</v>
      </c>
      <c r="AS31" s="24">
        <f t="shared" si="11"/>
        <v>-955.8</v>
      </c>
      <c r="AT31" s="42"/>
      <c r="AU31" s="42"/>
      <c r="AV31" s="1"/>
      <c r="AW31" s="1"/>
      <c r="AX31" s="1"/>
      <c r="AY31" s="1"/>
      <c r="AZ31" s="1"/>
    </row>
    <row r="32" spans="1:52" s="2" customFormat="1" ht="17.100000000000001" customHeight="1">
      <c r="A32" s="12" t="s">
        <v>20</v>
      </c>
      <c r="B32" s="24">
        <v>59758.255322780074</v>
      </c>
      <c r="C32" s="24">
        <v>46647.78024</v>
      </c>
      <c r="D32" s="4">
        <f t="shared" si="2"/>
        <v>0.78060813502729032</v>
      </c>
      <c r="E32" s="10">
        <v>15</v>
      </c>
      <c r="F32" s="5">
        <v>1</v>
      </c>
      <c r="G32" s="5">
        <v>10</v>
      </c>
      <c r="H32" s="76">
        <v>1648.3</v>
      </c>
      <c r="I32" s="76">
        <v>2076.1999999999998</v>
      </c>
      <c r="J32" s="4">
        <f t="shared" si="19"/>
        <v>1.2059600800825092</v>
      </c>
      <c r="K32" s="5">
        <v>10</v>
      </c>
      <c r="L32" s="77">
        <v>1081</v>
      </c>
      <c r="M32" s="77">
        <v>686</v>
      </c>
      <c r="N32" s="4">
        <f t="shared" si="4"/>
        <v>0.63459759481961142</v>
      </c>
      <c r="O32" s="5">
        <v>15</v>
      </c>
      <c r="P32" s="76">
        <v>14801</v>
      </c>
      <c r="Q32" s="76">
        <v>16054.7</v>
      </c>
      <c r="R32" s="4">
        <f t="shared" si="20"/>
        <v>1.0847037362340384</v>
      </c>
      <c r="S32" s="5">
        <v>10</v>
      </c>
      <c r="T32" s="76">
        <v>1151</v>
      </c>
      <c r="U32" s="76">
        <v>2305.4</v>
      </c>
      <c r="V32" s="4">
        <f t="shared" si="21"/>
        <v>1.2802953953084275</v>
      </c>
      <c r="W32" s="5">
        <v>10</v>
      </c>
      <c r="X32" s="5" t="s">
        <v>401</v>
      </c>
      <c r="Y32" s="5" t="s">
        <v>401</v>
      </c>
      <c r="Z32" s="5" t="s">
        <v>401</v>
      </c>
      <c r="AA32" s="5"/>
      <c r="AB32" s="31">
        <f t="shared" si="22"/>
        <v>0.95625254377076097</v>
      </c>
      <c r="AC32" s="32">
        <v>41489</v>
      </c>
      <c r="AD32" s="24">
        <f t="shared" si="6"/>
        <v>22630.363636363636</v>
      </c>
      <c r="AE32" s="24">
        <f t="shared" si="7"/>
        <v>21640.3</v>
      </c>
      <c r="AF32" s="24">
        <f t="shared" si="8"/>
        <v>-990.06363636363676</v>
      </c>
      <c r="AG32" s="24">
        <v>3368.7</v>
      </c>
      <c r="AH32" s="24">
        <v>3552.7</v>
      </c>
      <c r="AI32" s="24">
        <v>4398.6000000000004</v>
      </c>
      <c r="AJ32" s="24">
        <v>3272</v>
      </c>
      <c r="AK32" s="24">
        <v>3193.2</v>
      </c>
      <c r="AL32" s="24">
        <v>229</v>
      </c>
      <c r="AM32" s="24">
        <f t="shared" si="12"/>
        <v>3626.1</v>
      </c>
      <c r="AN32" s="47"/>
      <c r="AO32" s="24">
        <f t="shared" si="9"/>
        <v>3626.1</v>
      </c>
      <c r="AP32" s="24"/>
      <c r="AQ32" s="24">
        <f t="shared" si="10"/>
        <v>3626.1</v>
      </c>
      <c r="AR32" s="24">
        <v>3820</v>
      </c>
      <c r="AS32" s="24">
        <f t="shared" si="11"/>
        <v>-193.9</v>
      </c>
      <c r="AT32" s="42"/>
      <c r="AU32" s="42"/>
      <c r="AV32" s="1"/>
      <c r="AW32" s="1"/>
      <c r="AX32" s="1"/>
      <c r="AY32" s="1"/>
      <c r="AZ32" s="1"/>
    </row>
    <row r="33" spans="1:52" s="2" customFormat="1" ht="17.100000000000001" customHeight="1">
      <c r="A33" s="12" t="s">
        <v>21</v>
      </c>
      <c r="B33" s="24">
        <v>46292.776605107967</v>
      </c>
      <c r="C33" s="24">
        <v>42142.59433</v>
      </c>
      <c r="D33" s="4">
        <f t="shared" si="2"/>
        <v>0.91034924712962595</v>
      </c>
      <c r="E33" s="10">
        <v>15</v>
      </c>
      <c r="F33" s="5">
        <v>1</v>
      </c>
      <c r="G33" s="5">
        <v>10</v>
      </c>
      <c r="H33" s="76">
        <v>2371.8000000000002</v>
      </c>
      <c r="I33" s="76">
        <v>2697.1</v>
      </c>
      <c r="J33" s="4">
        <f t="shared" si="19"/>
        <v>1.1371532169660172</v>
      </c>
      <c r="K33" s="5">
        <v>10</v>
      </c>
      <c r="L33" s="77">
        <v>1351</v>
      </c>
      <c r="M33" s="77">
        <v>1392</v>
      </c>
      <c r="N33" s="4">
        <f t="shared" si="4"/>
        <v>1.0303478904515173</v>
      </c>
      <c r="O33" s="5">
        <v>15</v>
      </c>
      <c r="P33" s="76">
        <v>5918</v>
      </c>
      <c r="Q33" s="76">
        <v>6675</v>
      </c>
      <c r="R33" s="4">
        <f t="shared" si="20"/>
        <v>1.1279148360932747</v>
      </c>
      <c r="S33" s="5">
        <v>10</v>
      </c>
      <c r="T33" s="76">
        <v>2086</v>
      </c>
      <c r="U33" s="76">
        <v>1885.5</v>
      </c>
      <c r="V33" s="4">
        <f t="shared" si="21"/>
        <v>0.90388302972195589</v>
      </c>
      <c r="W33" s="5">
        <v>10</v>
      </c>
      <c r="X33" s="5" t="s">
        <v>401</v>
      </c>
      <c r="Y33" s="5" t="s">
        <v>401</v>
      </c>
      <c r="Z33" s="5" t="s">
        <v>401</v>
      </c>
      <c r="AA33" s="5"/>
      <c r="AB33" s="31">
        <f t="shared" si="22"/>
        <v>1.0114281127361375</v>
      </c>
      <c r="AC33" s="32">
        <v>37470</v>
      </c>
      <c r="AD33" s="24">
        <f t="shared" si="6"/>
        <v>20438.18181818182</v>
      </c>
      <c r="AE33" s="24">
        <f t="shared" si="7"/>
        <v>20671.8</v>
      </c>
      <c r="AF33" s="24">
        <f t="shared" si="8"/>
        <v>233.61818181817944</v>
      </c>
      <c r="AG33" s="24">
        <v>3127.1</v>
      </c>
      <c r="AH33" s="24">
        <v>3385.5</v>
      </c>
      <c r="AI33" s="24">
        <v>3372.9</v>
      </c>
      <c r="AJ33" s="24">
        <v>3206.7</v>
      </c>
      <c r="AK33" s="24">
        <v>3500.8</v>
      </c>
      <c r="AL33" s="24"/>
      <c r="AM33" s="24">
        <f t="shared" si="12"/>
        <v>4078.8</v>
      </c>
      <c r="AN33" s="47"/>
      <c r="AO33" s="24">
        <f t="shared" si="9"/>
        <v>4078.8</v>
      </c>
      <c r="AP33" s="24"/>
      <c r="AQ33" s="24">
        <f t="shared" si="10"/>
        <v>4078.8</v>
      </c>
      <c r="AR33" s="24">
        <v>3860.8</v>
      </c>
      <c r="AS33" s="24">
        <f t="shared" si="11"/>
        <v>218</v>
      </c>
      <c r="AT33" s="42"/>
      <c r="AU33" s="42"/>
      <c r="AV33" s="1"/>
      <c r="AW33" s="1"/>
      <c r="AX33" s="1"/>
      <c r="AY33" s="1"/>
      <c r="AZ33" s="1"/>
    </row>
    <row r="34" spans="1:52" s="2" customFormat="1" ht="17.100000000000001" customHeight="1">
      <c r="A34" s="12" t="s">
        <v>22</v>
      </c>
      <c r="B34" s="24">
        <v>487017.59206172993</v>
      </c>
      <c r="C34" s="24">
        <v>489005.22138999996</v>
      </c>
      <c r="D34" s="4">
        <f t="shared" si="2"/>
        <v>1.0040812269631896</v>
      </c>
      <c r="E34" s="10">
        <v>15</v>
      </c>
      <c r="F34" s="5">
        <v>1</v>
      </c>
      <c r="G34" s="5">
        <v>10</v>
      </c>
      <c r="H34" s="76">
        <v>16384.7</v>
      </c>
      <c r="I34" s="76">
        <v>18271.2</v>
      </c>
      <c r="J34" s="4">
        <f t="shared" si="19"/>
        <v>1.1151379030436932</v>
      </c>
      <c r="K34" s="5">
        <v>10</v>
      </c>
      <c r="L34" s="77">
        <v>1891</v>
      </c>
      <c r="M34" s="77">
        <v>2627</v>
      </c>
      <c r="N34" s="4">
        <f t="shared" si="4"/>
        <v>1.2189212057112639</v>
      </c>
      <c r="O34" s="5">
        <v>15</v>
      </c>
      <c r="P34" s="76">
        <v>8035</v>
      </c>
      <c r="Q34" s="76">
        <v>8569.5</v>
      </c>
      <c r="R34" s="4">
        <f t="shared" si="20"/>
        <v>1.0665214685749844</v>
      </c>
      <c r="S34" s="5">
        <v>10</v>
      </c>
      <c r="T34" s="76">
        <v>1720</v>
      </c>
      <c r="U34" s="76">
        <v>1887.2</v>
      </c>
      <c r="V34" s="4">
        <f t="shared" si="21"/>
        <v>1.0972093023255813</v>
      </c>
      <c r="W34" s="5">
        <v>10</v>
      </c>
      <c r="X34" s="5" t="s">
        <v>401</v>
      </c>
      <c r="Y34" s="5" t="s">
        <v>401</v>
      </c>
      <c r="Z34" s="5" t="s">
        <v>401</v>
      </c>
      <c r="AA34" s="5"/>
      <c r="AB34" s="31">
        <f t="shared" si="22"/>
        <v>1.0876246175651341</v>
      </c>
      <c r="AC34" s="32">
        <v>26944</v>
      </c>
      <c r="AD34" s="24">
        <f t="shared" si="6"/>
        <v>14696.727272727272</v>
      </c>
      <c r="AE34" s="24">
        <f t="shared" si="7"/>
        <v>15984.5</v>
      </c>
      <c r="AF34" s="24">
        <f t="shared" si="8"/>
        <v>1287.7727272727279</v>
      </c>
      <c r="AG34" s="24">
        <v>2451</v>
      </c>
      <c r="AH34" s="24">
        <v>2420.5</v>
      </c>
      <c r="AI34" s="24">
        <v>2541.4</v>
      </c>
      <c r="AJ34" s="24">
        <v>2397.1999999999998</v>
      </c>
      <c r="AK34" s="24">
        <v>2531.5</v>
      </c>
      <c r="AL34" s="24"/>
      <c r="AM34" s="24">
        <f t="shared" si="12"/>
        <v>3642.9</v>
      </c>
      <c r="AN34" s="47"/>
      <c r="AO34" s="24">
        <f t="shared" si="9"/>
        <v>3642.9</v>
      </c>
      <c r="AP34" s="24"/>
      <c r="AQ34" s="24">
        <f t="shared" si="10"/>
        <v>3642.9</v>
      </c>
      <c r="AR34" s="24">
        <v>2864.3</v>
      </c>
      <c r="AS34" s="24">
        <f t="shared" si="11"/>
        <v>778.6</v>
      </c>
      <c r="AT34" s="42"/>
      <c r="AU34" s="42"/>
      <c r="AV34" s="1"/>
      <c r="AW34" s="1"/>
      <c r="AX34" s="1"/>
      <c r="AY34" s="1"/>
      <c r="AZ34" s="1"/>
    </row>
    <row r="35" spans="1:52" s="2" customFormat="1" ht="17.100000000000001" customHeight="1">
      <c r="A35" s="12" t="s">
        <v>23</v>
      </c>
      <c r="B35" s="24">
        <v>20948.597676422974</v>
      </c>
      <c r="C35" s="24">
        <v>19389.047589999998</v>
      </c>
      <c r="D35" s="4">
        <f t="shared" si="2"/>
        <v>0.92555348522549541</v>
      </c>
      <c r="E35" s="10">
        <v>15</v>
      </c>
      <c r="F35" s="5">
        <v>1</v>
      </c>
      <c r="G35" s="5">
        <v>10</v>
      </c>
      <c r="H35" s="76">
        <v>1128.5999999999999</v>
      </c>
      <c r="I35" s="76">
        <v>1126.5999999999999</v>
      </c>
      <c r="J35" s="4">
        <f t="shared" si="19"/>
        <v>0.99822789296473502</v>
      </c>
      <c r="K35" s="5">
        <v>10</v>
      </c>
      <c r="L35" s="77">
        <v>1081</v>
      </c>
      <c r="M35" s="77">
        <v>890</v>
      </c>
      <c r="N35" s="4">
        <f t="shared" si="4"/>
        <v>0.82331174838112864</v>
      </c>
      <c r="O35" s="5">
        <v>15</v>
      </c>
      <c r="P35" s="76">
        <v>3624</v>
      </c>
      <c r="Q35" s="76">
        <v>3740.4</v>
      </c>
      <c r="R35" s="4">
        <f t="shared" si="20"/>
        <v>1.0321192052980133</v>
      </c>
      <c r="S35" s="5">
        <v>10</v>
      </c>
      <c r="T35" s="76">
        <v>574</v>
      </c>
      <c r="U35" s="76">
        <v>459.5</v>
      </c>
      <c r="V35" s="4">
        <f t="shared" si="21"/>
        <v>0.80052264808362372</v>
      </c>
      <c r="W35" s="5">
        <v>10</v>
      </c>
      <c r="X35" s="5" t="s">
        <v>401</v>
      </c>
      <c r="Y35" s="5" t="s">
        <v>401</v>
      </c>
      <c r="Z35" s="5" t="s">
        <v>401</v>
      </c>
      <c r="AA35" s="5"/>
      <c r="AB35" s="31">
        <f t="shared" si="22"/>
        <v>0.92202394239375829</v>
      </c>
      <c r="AC35" s="32">
        <v>18455</v>
      </c>
      <c r="AD35" s="24">
        <f t="shared" si="6"/>
        <v>10066.363636363636</v>
      </c>
      <c r="AE35" s="24">
        <f t="shared" si="7"/>
        <v>9281.4</v>
      </c>
      <c r="AF35" s="24">
        <f t="shared" si="8"/>
        <v>-784.9636363636364</v>
      </c>
      <c r="AG35" s="24">
        <v>1516.2</v>
      </c>
      <c r="AH35" s="24">
        <v>1534.1</v>
      </c>
      <c r="AI35" s="24">
        <v>1455.8</v>
      </c>
      <c r="AJ35" s="24">
        <v>1842.4</v>
      </c>
      <c r="AK35" s="24">
        <v>1401.1</v>
      </c>
      <c r="AL35" s="24">
        <v>201.8</v>
      </c>
      <c r="AM35" s="24">
        <f t="shared" si="12"/>
        <v>1330</v>
      </c>
      <c r="AN35" s="47"/>
      <c r="AO35" s="24">
        <f t="shared" si="9"/>
        <v>1330</v>
      </c>
      <c r="AP35" s="24"/>
      <c r="AQ35" s="24">
        <f t="shared" si="10"/>
        <v>1330</v>
      </c>
      <c r="AR35" s="24">
        <v>1788.7</v>
      </c>
      <c r="AS35" s="24">
        <f t="shared" si="11"/>
        <v>-458.7</v>
      </c>
      <c r="AT35" s="42"/>
      <c r="AU35" s="42"/>
      <c r="AV35" s="1"/>
      <c r="AW35" s="1"/>
      <c r="AX35" s="1"/>
      <c r="AY35" s="1"/>
      <c r="AZ35" s="1"/>
    </row>
    <row r="36" spans="1:52" s="2" customFormat="1" ht="17.100000000000001" customHeight="1">
      <c r="A36" s="12" t="s">
        <v>24</v>
      </c>
      <c r="B36" s="24">
        <v>36924.581276290708</v>
      </c>
      <c r="C36" s="24">
        <v>34744.589399999997</v>
      </c>
      <c r="D36" s="4">
        <f t="shared" si="2"/>
        <v>0.94096095877218555</v>
      </c>
      <c r="E36" s="10">
        <v>15</v>
      </c>
      <c r="F36" s="5">
        <v>1</v>
      </c>
      <c r="G36" s="5">
        <v>10</v>
      </c>
      <c r="H36" s="76">
        <v>1510.4</v>
      </c>
      <c r="I36" s="76">
        <v>1509.7</v>
      </c>
      <c r="J36" s="4">
        <f t="shared" si="19"/>
        <v>0.99953654661016944</v>
      </c>
      <c r="K36" s="5">
        <v>10</v>
      </c>
      <c r="L36" s="77">
        <v>1081</v>
      </c>
      <c r="M36" s="77">
        <v>1427</v>
      </c>
      <c r="N36" s="4">
        <f t="shared" si="4"/>
        <v>1.2120074005550416</v>
      </c>
      <c r="O36" s="5">
        <v>15</v>
      </c>
      <c r="P36" s="76">
        <v>11990</v>
      </c>
      <c r="Q36" s="76">
        <v>12263.4</v>
      </c>
      <c r="R36" s="4">
        <f t="shared" si="20"/>
        <v>1.0228023352793996</v>
      </c>
      <c r="S36" s="5">
        <v>10</v>
      </c>
      <c r="T36" s="76">
        <v>1250</v>
      </c>
      <c r="U36" s="76">
        <v>1386.6</v>
      </c>
      <c r="V36" s="4">
        <f t="shared" si="21"/>
        <v>1.1092799999999998</v>
      </c>
      <c r="W36" s="5">
        <v>10</v>
      </c>
      <c r="X36" s="5" t="s">
        <v>401</v>
      </c>
      <c r="Y36" s="5" t="s">
        <v>401</v>
      </c>
      <c r="Z36" s="5" t="s">
        <v>401</v>
      </c>
      <c r="AA36" s="5"/>
      <c r="AB36" s="31">
        <f t="shared" si="22"/>
        <v>1.0515816315543443</v>
      </c>
      <c r="AC36" s="32">
        <v>40499</v>
      </c>
      <c r="AD36" s="24">
        <f t="shared" si="6"/>
        <v>22090.363636363636</v>
      </c>
      <c r="AE36" s="24">
        <f t="shared" si="7"/>
        <v>23229.8</v>
      </c>
      <c r="AF36" s="24">
        <f t="shared" si="8"/>
        <v>1139.4363636363632</v>
      </c>
      <c r="AG36" s="24">
        <v>3549.5</v>
      </c>
      <c r="AH36" s="24">
        <v>3548.7</v>
      </c>
      <c r="AI36" s="24">
        <v>3712.8</v>
      </c>
      <c r="AJ36" s="24">
        <v>3459.8</v>
      </c>
      <c r="AK36" s="24">
        <v>3077.1</v>
      </c>
      <c r="AL36" s="24">
        <v>132.4</v>
      </c>
      <c r="AM36" s="24">
        <f t="shared" si="12"/>
        <v>5749.5</v>
      </c>
      <c r="AN36" s="47"/>
      <c r="AO36" s="24">
        <f t="shared" si="9"/>
        <v>5749.5</v>
      </c>
      <c r="AP36" s="24"/>
      <c r="AQ36" s="24">
        <f t="shared" si="10"/>
        <v>5749.5</v>
      </c>
      <c r="AR36" s="24">
        <v>4048.2</v>
      </c>
      <c r="AS36" s="24">
        <f t="shared" si="11"/>
        <v>1701.3</v>
      </c>
      <c r="AT36" s="42"/>
      <c r="AU36" s="42"/>
      <c r="AV36" s="1"/>
      <c r="AW36" s="1"/>
      <c r="AX36" s="1"/>
      <c r="AY36" s="1"/>
      <c r="AZ36" s="1"/>
    </row>
    <row r="37" spans="1:52" s="2" customFormat="1" ht="17.100000000000001" customHeight="1">
      <c r="A37" s="12" t="s">
        <v>25</v>
      </c>
      <c r="B37" s="24">
        <v>20015.469793682718</v>
      </c>
      <c r="C37" s="24">
        <v>21188.75834</v>
      </c>
      <c r="D37" s="4">
        <f t="shared" si="2"/>
        <v>1.0586190860575051</v>
      </c>
      <c r="E37" s="10">
        <v>15</v>
      </c>
      <c r="F37" s="5">
        <v>1</v>
      </c>
      <c r="G37" s="5">
        <v>10</v>
      </c>
      <c r="H37" s="76">
        <v>1080.4000000000001</v>
      </c>
      <c r="I37" s="76">
        <v>1081.8</v>
      </c>
      <c r="J37" s="4">
        <f t="shared" si="19"/>
        <v>1.0012958163643093</v>
      </c>
      <c r="K37" s="5">
        <v>10</v>
      </c>
      <c r="L37" s="77">
        <v>1081</v>
      </c>
      <c r="M37" s="77">
        <v>1033</v>
      </c>
      <c r="N37" s="4">
        <f t="shared" si="4"/>
        <v>0.95559666975023128</v>
      </c>
      <c r="O37" s="5">
        <v>15</v>
      </c>
      <c r="P37" s="76">
        <v>2062</v>
      </c>
      <c r="Q37" s="76">
        <v>2140.1</v>
      </c>
      <c r="R37" s="4">
        <f t="shared" si="20"/>
        <v>1.0378758486905917</v>
      </c>
      <c r="S37" s="5">
        <v>10</v>
      </c>
      <c r="T37" s="76">
        <v>256</v>
      </c>
      <c r="U37" s="76">
        <v>352.2</v>
      </c>
      <c r="V37" s="4">
        <f t="shared" si="21"/>
        <v>1.217578125</v>
      </c>
      <c r="W37" s="5">
        <v>10</v>
      </c>
      <c r="X37" s="5" t="s">
        <v>401</v>
      </c>
      <c r="Y37" s="5" t="s">
        <v>401</v>
      </c>
      <c r="Z37" s="5" t="s">
        <v>401</v>
      </c>
      <c r="AA37" s="5"/>
      <c r="AB37" s="31">
        <f t="shared" si="22"/>
        <v>1.0397247748237866</v>
      </c>
      <c r="AC37" s="32">
        <v>21598</v>
      </c>
      <c r="AD37" s="24">
        <f t="shared" si="6"/>
        <v>11780.727272727272</v>
      </c>
      <c r="AE37" s="24">
        <f t="shared" si="7"/>
        <v>12248.7</v>
      </c>
      <c r="AF37" s="24">
        <f t="shared" si="8"/>
        <v>467.97272727272866</v>
      </c>
      <c r="AG37" s="24">
        <v>1718.6</v>
      </c>
      <c r="AH37" s="24">
        <v>1787.7</v>
      </c>
      <c r="AI37" s="24">
        <v>2243</v>
      </c>
      <c r="AJ37" s="24">
        <v>1649.6</v>
      </c>
      <c r="AK37" s="24">
        <v>1785.7</v>
      </c>
      <c r="AL37" s="24"/>
      <c r="AM37" s="24">
        <f t="shared" si="12"/>
        <v>3064.1</v>
      </c>
      <c r="AN37" s="47"/>
      <c r="AO37" s="24">
        <f t="shared" si="9"/>
        <v>3064.1</v>
      </c>
      <c r="AP37" s="24"/>
      <c r="AQ37" s="24">
        <f t="shared" si="10"/>
        <v>3064.1</v>
      </c>
      <c r="AR37" s="24">
        <v>2896.4</v>
      </c>
      <c r="AS37" s="24">
        <f t="shared" si="11"/>
        <v>167.7</v>
      </c>
      <c r="AT37" s="42"/>
      <c r="AU37" s="42"/>
      <c r="AV37" s="1"/>
      <c r="AW37" s="1"/>
      <c r="AX37" s="1"/>
      <c r="AY37" s="1"/>
      <c r="AZ37" s="1"/>
    </row>
    <row r="38" spans="1:52" s="2" customFormat="1" ht="17.100000000000001" customHeight="1">
      <c r="A38" s="12" t="s">
        <v>26</v>
      </c>
      <c r="B38" s="24">
        <v>128452.20377017974</v>
      </c>
      <c r="C38" s="24">
        <v>143699.92680000002</v>
      </c>
      <c r="D38" s="4">
        <f t="shared" si="2"/>
        <v>1.1187034755518928</v>
      </c>
      <c r="E38" s="10">
        <v>15</v>
      </c>
      <c r="F38" s="5">
        <v>1</v>
      </c>
      <c r="G38" s="5">
        <v>10</v>
      </c>
      <c r="H38" s="76">
        <v>3124.6</v>
      </c>
      <c r="I38" s="76">
        <v>3152.9</v>
      </c>
      <c r="J38" s="4">
        <f t="shared" si="19"/>
        <v>1.0090571593163926</v>
      </c>
      <c r="K38" s="5">
        <v>10</v>
      </c>
      <c r="L38" s="77">
        <v>2702</v>
      </c>
      <c r="M38" s="77">
        <v>2711</v>
      </c>
      <c r="N38" s="4">
        <f t="shared" si="4"/>
        <v>1.0033308660251665</v>
      </c>
      <c r="O38" s="5">
        <v>15</v>
      </c>
      <c r="P38" s="76">
        <v>10200</v>
      </c>
      <c r="Q38" s="76">
        <v>11599.4</v>
      </c>
      <c r="R38" s="4">
        <f t="shared" si="20"/>
        <v>1.1371960784313726</v>
      </c>
      <c r="S38" s="5">
        <v>10</v>
      </c>
      <c r="T38" s="76">
        <v>3200</v>
      </c>
      <c r="U38" s="76">
        <v>4400.8999999999996</v>
      </c>
      <c r="V38" s="4">
        <f t="shared" si="21"/>
        <v>1.2175281249999999</v>
      </c>
      <c r="W38" s="5">
        <v>10</v>
      </c>
      <c r="X38" s="5" t="s">
        <v>401</v>
      </c>
      <c r="Y38" s="5" t="s">
        <v>401</v>
      </c>
      <c r="Z38" s="5" t="s">
        <v>401</v>
      </c>
      <c r="AA38" s="5"/>
      <c r="AB38" s="31">
        <f t="shared" si="22"/>
        <v>1.0781189821590507</v>
      </c>
      <c r="AC38" s="32">
        <v>14981</v>
      </c>
      <c r="AD38" s="24">
        <f t="shared" si="6"/>
        <v>8171.454545454546</v>
      </c>
      <c r="AE38" s="24">
        <f t="shared" si="7"/>
        <v>8809.7999999999993</v>
      </c>
      <c r="AF38" s="24">
        <f t="shared" si="8"/>
        <v>638.34545454545332</v>
      </c>
      <c r="AG38" s="24">
        <v>1277.2</v>
      </c>
      <c r="AH38" s="24">
        <v>1517.7</v>
      </c>
      <c r="AI38" s="24">
        <v>1618.7</v>
      </c>
      <c r="AJ38" s="24">
        <v>1327.4</v>
      </c>
      <c r="AK38" s="24">
        <v>1404.6</v>
      </c>
      <c r="AL38" s="24"/>
      <c r="AM38" s="24">
        <f t="shared" si="12"/>
        <v>1664.2</v>
      </c>
      <c r="AN38" s="47"/>
      <c r="AO38" s="24">
        <f t="shared" si="9"/>
        <v>1664.2</v>
      </c>
      <c r="AP38" s="24"/>
      <c r="AQ38" s="24">
        <f t="shared" si="10"/>
        <v>1664.2</v>
      </c>
      <c r="AR38" s="24">
        <v>1462.7</v>
      </c>
      <c r="AS38" s="24">
        <f t="shared" si="11"/>
        <v>201.5</v>
      </c>
      <c r="AT38" s="42"/>
      <c r="AU38" s="42"/>
      <c r="AV38" s="1"/>
      <c r="AW38" s="1"/>
      <c r="AX38" s="1"/>
      <c r="AY38" s="1"/>
      <c r="AZ38" s="1"/>
    </row>
    <row r="39" spans="1:52" s="2" customFormat="1" ht="17.100000000000001" customHeight="1">
      <c r="A39" s="12" t="s">
        <v>27</v>
      </c>
      <c r="B39" s="24">
        <v>150831.27847952762</v>
      </c>
      <c r="C39" s="24">
        <v>147113.65057</v>
      </c>
      <c r="D39" s="4">
        <f t="shared" si="2"/>
        <v>0.97535240735871487</v>
      </c>
      <c r="E39" s="10">
        <v>15</v>
      </c>
      <c r="F39" s="5">
        <v>1</v>
      </c>
      <c r="G39" s="5">
        <v>10</v>
      </c>
      <c r="H39" s="76">
        <v>5582.3</v>
      </c>
      <c r="I39" s="76">
        <v>6214.5</v>
      </c>
      <c r="J39" s="4">
        <f t="shared" si="19"/>
        <v>1.1132508105977823</v>
      </c>
      <c r="K39" s="5">
        <v>10</v>
      </c>
      <c r="L39" s="77">
        <v>1351</v>
      </c>
      <c r="M39" s="77">
        <v>1484</v>
      </c>
      <c r="N39" s="4">
        <f t="shared" si="4"/>
        <v>1.0984455958549222</v>
      </c>
      <c r="O39" s="5">
        <v>15</v>
      </c>
      <c r="P39" s="76">
        <v>8100</v>
      </c>
      <c r="Q39" s="76">
        <v>8110.9</v>
      </c>
      <c r="R39" s="4">
        <f t="shared" si="20"/>
        <v>1.0013456790123456</v>
      </c>
      <c r="S39" s="5">
        <v>10</v>
      </c>
      <c r="T39" s="76">
        <v>21495</v>
      </c>
      <c r="U39" s="76">
        <v>19624.599999999999</v>
      </c>
      <c r="V39" s="4">
        <f t="shared" si="21"/>
        <v>0.91298441498022787</v>
      </c>
      <c r="W39" s="5">
        <v>10</v>
      </c>
      <c r="X39" s="5" t="s">
        <v>401</v>
      </c>
      <c r="Y39" s="5" t="s">
        <v>401</v>
      </c>
      <c r="Z39" s="5" t="s">
        <v>401</v>
      </c>
      <c r="AA39" s="5"/>
      <c r="AB39" s="31">
        <f t="shared" si="22"/>
        <v>1.0197539870586874</v>
      </c>
      <c r="AC39" s="32">
        <v>24466</v>
      </c>
      <c r="AD39" s="24">
        <f t="shared" si="6"/>
        <v>13345.090909090908</v>
      </c>
      <c r="AE39" s="24">
        <f t="shared" si="7"/>
        <v>13608.7</v>
      </c>
      <c r="AF39" s="24">
        <f t="shared" si="8"/>
        <v>263.60909090909263</v>
      </c>
      <c r="AG39" s="24">
        <v>1862.3</v>
      </c>
      <c r="AH39" s="24">
        <v>1943.6</v>
      </c>
      <c r="AI39" s="24">
        <v>2671</v>
      </c>
      <c r="AJ39" s="24">
        <v>2403.6999999999998</v>
      </c>
      <c r="AK39" s="24">
        <v>2056.9</v>
      </c>
      <c r="AL39" s="24"/>
      <c r="AM39" s="24">
        <f t="shared" si="12"/>
        <v>2671.2</v>
      </c>
      <c r="AN39" s="47"/>
      <c r="AO39" s="24">
        <f t="shared" si="9"/>
        <v>2671.2</v>
      </c>
      <c r="AP39" s="24"/>
      <c r="AQ39" s="24">
        <f t="shared" si="10"/>
        <v>2671.2</v>
      </c>
      <c r="AR39" s="24">
        <v>2698.4</v>
      </c>
      <c r="AS39" s="24">
        <f t="shared" si="11"/>
        <v>-27.2</v>
      </c>
      <c r="AT39" s="42"/>
      <c r="AU39" s="42"/>
      <c r="AV39" s="1"/>
      <c r="AW39" s="1"/>
      <c r="AX39" s="1"/>
      <c r="AY39" s="1"/>
      <c r="AZ39" s="1"/>
    </row>
    <row r="40" spans="1:52" s="2" customFormat="1" ht="17.100000000000001" customHeight="1">
      <c r="A40" s="12" t="s">
        <v>28</v>
      </c>
      <c r="B40" s="24">
        <v>41150.347954988538</v>
      </c>
      <c r="C40" s="24">
        <v>40622.234660000002</v>
      </c>
      <c r="D40" s="4">
        <f t="shared" si="2"/>
        <v>0.98716624958879562</v>
      </c>
      <c r="E40" s="10">
        <v>15</v>
      </c>
      <c r="F40" s="5">
        <v>1</v>
      </c>
      <c r="G40" s="5">
        <v>10</v>
      </c>
      <c r="H40" s="76">
        <v>1431.8</v>
      </c>
      <c r="I40" s="76">
        <v>1530.8</v>
      </c>
      <c r="J40" s="4">
        <f t="shared" si="19"/>
        <v>1.0691437351585418</v>
      </c>
      <c r="K40" s="5">
        <v>10</v>
      </c>
      <c r="L40" s="77">
        <v>1081</v>
      </c>
      <c r="M40" s="77">
        <v>1004</v>
      </c>
      <c r="N40" s="4">
        <f t="shared" si="4"/>
        <v>0.92876965772432929</v>
      </c>
      <c r="O40" s="5">
        <v>15</v>
      </c>
      <c r="P40" s="76">
        <v>3296</v>
      </c>
      <c r="Q40" s="76">
        <v>3292.9</v>
      </c>
      <c r="R40" s="4">
        <f t="shared" si="20"/>
        <v>0.99905946601941753</v>
      </c>
      <c r="S40" s="5">
        <v>10</v>
      </c>
      <c r="T40" s="76">
        <v>550</v>
      </c>
      <c r="U40" s="76">
        <v>534.70000000000005</v>
      </c>
      <c r="V40" s="4">
        <f t="shared" si="21"/>
        <v>0.97218181818181826</v>
      </c>
      <c r="W40" s="5">
        <v>10</v>
      </c>
      <c r="X40" s="5" t="s">
        <v>401</v>
      </c>
      <c r="Y40" s="5" t="s">
        <v>401</v>
      </c>
      <c r="Z40" s="5" t="s">
        <v>401</v>
      </c>
      <c r="AA40" s="5"/>
      <c r="AB40" s="31">
        <f t="shared" si="22"/>
        <v>0.98775555433278051</v>
      </c>
      <c r="AC40" s="32">
        <v>24867</v>
      </c>
      <c r="AD40" s="24">
        <f t="shared" si="6"/>
        <v>13563.81818181818</v>
      </c>
      <c r="AE40" s="24">
        <f t="shared" si="7"/>
        <v>13397.7</v>
      </c>
      <c r="AF40" s="24">
        <f t="shared" si="8"/>
        <v>-166.11818181817944</v>
      </c>
      <c r="AG40" s="24">
        <v>1529.7</v>
      </c>
      <c r="AH40" s="24">
        <v>2126.8000000000002</v>
      </c>
      <c r="AI40" s="24">
        <v>1501.2</v>
      </c>
      <c r="AJ40" s="24">
        <v>1975.9</v>
      </c>
      <c r="AK40" s="24">
        <v>1625.4</v>
      </c>
      <c r="AL40" s="24">
        <v>348.8</v>
      </c>
      <c r="AM40" s="24">
        <f t="shared" si="12"/>
        <v>4289.8999999999996</v>
      </c>
      <c r="AN40" s="47"/>
      <c r="AO40" s="24">
        <f t="shared" si="9"/>
        <v>4289.8999999999996</v>
      </c>
      <c r="AP40" s="24"/>
      <c r="AQ40" s="24">
        <f t="shared" si="10"/>
        <v>4289.8999999999996</v>
      </c>
      <c r="AR40" s="24">
        <v>4649.3999999999996</v>
      </c>
      <c r="AS40" s="24">
        <f t="shared" si="11"/>
        <v>-359.5</v>
      </c>
      <c r="AT40" s="42"/>
      <c r="AU40" s="42"/>
      <c r="AV40" s="1"/>
      <c r="AW40" s="1"/>
      <c r="AX40" s="1"/>
      <c r="AY40" s="1"/>
      <c r="AZ40" s="1"/>
    </row>
    <row r="41" spans="1:52" s="2" customFormat="1" ht="17.100000000000001" customHeight="1">
      <c r="A41" s="12" t="s">
        <v>29</v>
      </c>
      <c r="B41" s="24">
        <v>68816.847391647258</v>
      </c>
      <c r="C41" s="24">
        <v>58465.646229999998</v>
      </c>
      <c r="D41" s="4">
        <f t="shared" si="2"/>
        <v>0.84958332800779168</v>
      </c>
      <c r="E41" s="10">
        <v>15</v>
      </c>
      <c r="F41" s="5">
        <v>1</v>
      </c>
      <c r="G41" s="5">
        <v>10</v>
      </c>
      <c r="H41" s="76">
        <v>5123</v>
      </c>
      <c r="I41" s="76">
        <v>5635.4</v>
      </c>
      <c r="J41" s="4">
        <f t="shared" si="19"/>
        <v>1.1000195198126097</v>
      </c>
      <c r="K41" s="5">
        <v>10</v>
      </c>
      <c r="L41" s="77">
        <v>1351</v>
      </c>
      <c r="M41" s="77">
        <v>1531</v>
      </c>
      <c r="N41" s="4">
        <f t="shared" si="4"/>
        <v>1.1332346410066618</v>
      </c>
      <c r="O41" s="5">
        <v>15</v>
      </c>
      <c r="P41" s="76">
        <v>15800</v>
      </c>
      <c r="Q41" s="76">
        <v>15575</v>
      </c>
      <c r="R41" s="4">
        <f t="shared" si="20"/>
        <v>0.98575949367088611</v>
      </c>
      <c r="S41" s="5">
        <v>10</v>
      </c>
      <c r="T41" s="76">
        <v>1950</v>
      </c>
      <c r="U41" s="76">
        <v>2262.6</v>
      </c>
      <c r="V41" s="4">
        <f t="shared" si="21"/>
        <v>1.1603076923076923</v>
      </c>
      <c r="W41" s="5">
        <v>10</v>
      </c>
      <c r="X41" s="5" t="s">
        <v>401</v>
      </c>
      <c r="Y41" s="5" t="s">
        <v>401</v>
      </c>
      <c r="Z41" s="5" t="s">
        <v>401</v>
      </c>
      <c r="AA41" s="5"/>
      <c r="AB41" s="31">
        <f t="shared" si="22"/>
        <v>1.0314733799018385</v>
      </c>
      <c r="AC41" s="32">
        <v>37318</v>
      </c>
      <c r="AD41" s="24">
        <f t="shared" si="6"/>
        <v>20355.272727272728</v>
      </c>
      <c r="AE41" s="24">
        <f t="shared" si="7"/>
        <v>20995.9</v>
      </c>
      <c r="AF41" s="24">
        <f t="shared" si="8"/>
        <v>640.62727272727352</v>
      </c>
      <c r="AG41" s="24">
        <v>3528.1</v>
      </c>
      <c r="AH41" s="24">
        <v>3489</v>
      </c>
      <c r="AI41" s="24">
        <v>3237.2</v>
      </c>
      <c r="AJ41" s="24">
        <v>3435.5</v>
      </c>
      <c r="AK41" s="24">
        <v>3629.2</v>
      </c>
      <c r="AL41" s="24"/>
      <c r="AM41" s="24">
        <f t="shared" si="12"/>
        <v>3676.9</v>
      </c>
      <c r="AN41" s="47"/>
      <c r="AO41" s="24">
        <f t="shared" si="9"/>
        <v>3676.9</v>
      </c>
      <c r="AP41" s="24"/>
      <c r="AQ41" s="24">
        <f t="shared" si="10"/>
        <v>3676.9</v>
      </c>
      <c r="AR41" s="24">
        <v>2305.8000000000002</v>
      </c>
      <c r="AS41" s="24">
        <f t="shared" si="11"/>
        <v>1371.1</v>
      </c>
      <c r="AT41" s="42"/>
      <c r="AU41" s="42"/>
      <c r="AV41" s="1"/>
      <c r="AW41" s="1"/>
      <c r="AX41" s="1"/>
      <c r="AY41" s="1"/>
      <c r="AZ41" s="1"/>
    </row>
    <row r="42" spans="1:52" s="2" customFormat="1" ht="17.100000000000001" customHeight="1">
      <c r="A42" s="12" t="s">
        <v>30</v>
      </c>
      <c r="B42" s="24">
        <v>54986.536239222274</v>
      </c>
      <c r="C42" s="24">
        <v>63570.05885999999</v>
      </c>
      <c r="D42" s="4">
        <f t="shared" si="2"/>
        <v>1.1561022608049829</v>
      </c>
      <c r="E42" s="10">
        <v>15</v>
      </c>
      <c r="F42" s="5">
        <v>1</v>
      </c>
      <c r="G42" s="5">
        <v>10</v>
      </c>
      <c r="H42" s="76">
        <v>1923.8</v>
      </c>
      <c r="I42" s="76">
        <v>2204.6</v>
      </c>
      <c r="J42" s="4">
        <f t="shared" si="19"/>
        <v>1.145961118619399</v>
      </c>
      <c r="K42" s="5">
        <v>10</v>
      </c>
      <c r="L42" s="77">
        <v>1351</v>
      </c>
      <c r="M42" s="77">
        <v>407</v>
      </c>
      <c r="N42" s="4">
        <f t="shared" si="4"/>
        <v>0.3012583271650629</v>
      </c>
      <c r="O42" s="5">
        <v>15</v>
      </c>
      <c r="P42" s="76">
        <v>7850</v>
      </c>
      <c r="Q42" s="76">
        <v>8185.7</v>
      </c>
      <c r="R42" s="4">
        <f t="shared" si="20"/>
        <v>1.0427643312101911</v>
      </c>
      <c r="S42" s="5">
        <v>10</v>
      </c>
      <c r="T42" s="76">
        <v>1221</v>
      </c>
      <c r="U42" s="76">
        <v>1313.5</v>
      </c>
      <c r="V42" s="4">
        <f t="shared" si="21"/>
        <v>1.0757575757575757</v>
      </c>
      <c r="W42" s="5">
        <v>10</v>
      </c>
      <c r="X42" s="5" t="s">
        <v>401</v>
      </c>
      <c r="Y42" s="5" t="s">
        <v>401</v>
      </c>
      <c r="Z42" s="5" t="s">
        <v>401</v>
      </c>
      <c r="AA42" s="5"/>
      <c r="AB42" s="31">
        <f t="shared" si="22"/>
        <v>0.92150341536317626</v>
      </c>
      <c r="AC42" s="32">
        <v>32140</v>
      </c>
      <c r="AD42" s="24">
        <f t="shared" si="6"/>
        <v>17530.909090909092</v>
      </c>
      <c r="AE42" s="24">
        <f t="shared" si="7"/>
        <v>16154.8</v>
      </c>
      <c r="AF42" s="24">
        <f t="shared" si="8"/>
        <v>-1376.1090909090926</v>
      </c>
      <c r="AG42" s="24">
        <v>3019.5</v>
      </c>
      <c r="AH42" s="24">
        <v>2808.6</v>
      </c>
      <c r="AI42" s="24">
        <v>2837.7</v>
      </c>
      <c r="AJ42" s="24">
        <v>2614</v>
      </c>
      <c r="AK42" s="24">
        <v>2984.9</v>
      </c>
      <c r="AL42" s="24"/>
      <c r="AM42" s="24">
        <f t="shared" si="12"/>
        <v>1890.1</v>
      </c>
      <c r="AN42" s="47"/>
      <c r="AO42" s="24">
        <f t="shared" si="9"/>
        <v>1890.1</v>
      </c>
      <c r="AP42" s="24"/>
      <c r="AQ42" s="24">
        <f t="shared" si="10"/>
        <v>1890.1</v>
      </c>
      <c r="AR42" s="24">
        <v>5170.1000000000004</v>
      </c>
      <c r="AS42" s="24">
        <f t="shared" si="11"/>
        <v>-3280</v>
      </c>
      <c r="AT42" s="42"/>
      <c r="AU42" s="42"/>
      <c r="AV42" s="1"/>
      <c r="AW42" s="1"/>
      <c r="AX42" s="1"/>
      <c r="AY42" s="1"/>
      <c r="AZ42" s="1"/>
    </row>
    <row r="43" spans="1:52" s="2" customFormat="1" ht="17.100000000000001" customHeight="1">
      <c r="A43" s="12" t="s">
        <v>1</v>
      </c>
      <c r="B43" s="24">
        <v>237367.0273854289</v>
      </c>
      <c r="C43" s="24">
        <v>229622.16191</v>
      </c>
      <c r="D43" s="4">
        <f t="shared" si="2"/>
        <v>0.96737177205807512</v>
      </c>
      <c r="E43" s="10">
        <v>15</v>
      </c>
      <c r="F43" s="5">
        <v>1</v>
      </c>
      <c r="G43" s="5">
        <v>10</v>
      </c>
      <c r="H43" s="76">
        <v>13265.2</v>
      </c>
      <c r="I43" s="76">
        <v>13483.3</v>
      </c>
      <c r="J43" s="4">
        <f t="shared" si="19"/>
        <v>1.0164415161475138</v>
      </c>
      <c r="K43" s="5">
        <v>10</v>
      </c>
      <c r="L43" s="77">
        <v>1891</v>
      </c>
      <c r="M43" s="77">
        <v>3274</v>
      </c>
      <c r="N43" s="4">
        <f t="shared" si="4"/>
        <v>1.2531359069275516</v>
      </c>
      <c r="O43" s="5">
        <v>15</v>
      </c>
      <c r="P43" s="76">
        <v>9030</v>
      </c>
      <c r="Q43" s="76">
        <v>8375.2999999999993</v>
      </c>
      <c r="R43" s="4">
        <f t="shared" si="20"/>
        <v>0.92749723145071972</v>
      </c>
      <c r="S43" s="5">
        <v>10</v>
      </c>
      <c r="T43" s="76">
        <v>2020</v>
      </c>
      <c r="U43" s="76">
        <v>2253.1</v>
      </c>
      <c r="V43" s="4">
        <f t="shared" si="21"/>
        <v>1.1153960396039604</v>
      </c>
      <c r="W43" s="5">
        <v>10</v>
      </c>
      <c r="X43" s="5" t="s">
        <v>401</v>
      </c>
      <c r="Y43" s="5" t="s">
        <v>401</v>
      </c>
      <c r="Z43" s="5" t="s">
        <v>401</v>
      </c>
      <c r="AA43" s="5"/>
      <c r="AB43" s="31">
        <f t="shared" si="22"/>
        <v>1.055728043668662</v>
      </c>
      <c r="AC43" s="32">
        <v>53625</v>
      </c>
      <c r="AD43" s="24">
        <f t="shared" si="6"/>
        <v>29250</v>
      </c>
      <c r="AE43" s="24">
        <f t="shared" si="7"/>
        <v>30880</v>
      </c>
      <c r="AF43" s="24">
        <f t="shared" si="8"/>
        <v>1630</v>
      </c>
      <c r="AG43" s="24">
        <v>4241.2</v>
      </c>
      <c r="AH43" s="24">
        <v>5389.6</v>
      </c>
      <c r="AI43" s="24">
        <v>2933.4</v>
      </c>
      <c r="AJ43" s="24">
        <v>4382.8999999999996</v>
      </c>
      <c r="AK43" s="24">
        <v>5471.1</v>
      </c>
      <c r="AL43" s="24">
        <v>1190.7</v>
      </c>
      <c r="AM43" s="24">
        <f t="shared" si="12"/>
        <v>7271.1</v>
      </c>
      <c r="AN43" s="47"/>
      <c r="AO43" s="24">
        <f t="shared" si="9"/>
        <v>7271.1</v>
      </c>
      <c r="AP43" s="24"/>
      <c r="AQ43" s="24">
        <f t="shared" si="10"/>
        <v>7271.1</v>
      </c>
      <c r="AR43" s="24">
        <v>5369.5</v>
      </c>
      <c r="AS43" s="24">
        <f t="shared" si="11"/>
        <v>1901.6</v>
      </c>
      <c r="AT43" s="42"/>
      <c r="AU43" s="42"/>
      <c r="AV43" s="1"/>
      <c r="AW43" s="1"/>
      <c r="AX43" s="1"/>
      <c r="AY43" s="1"/>
      <c r="AZ43" s="1"/>
    </row>
    <row r="44" spans="1:52" s="2" customFormat="1" ht="17.100000000000001" customHeight="1">
      <c r="A44" s="12" t="s">
        <v>31</v>
      </c>
      <c r="B44" s="24">
        <v>117199.02077038836</v>
      </c>
      <c r="C44" s="24">
        <v>108390.30740999999</v>
      </c>
      <c r="D44" s="4">
        <f t="shared" si="2"/>
        <v>0.92483970171008467</v>
      </c>
      <c r="E44" s="10">
        <v>15</v>
      </c>
      <c r="F44" s="5">
        <v>1</v>
      </c>
      <c r="G44" s="5">
        <v>10</v>
      </c>
      <c r="H44" s="76">
        <v>7507.9</v>
      </c>
      <c r="I44" s="76">
        <v>7538.7</v>
      </c>
      <c r="J44" s="4">
        <f t="shared" si="19"/>
        <v>1.0041023455293758</v>
      </c>
      <c r="K44" s="5">
        <v>10</v>
      </c>
      <c r="L44" s="77">
        <v>1351</v>
      </c>
      <c r="M44" s="77">
        <v>1382</v>
      </c>
      <c r="N44" s="4">
        <f t="shared" si="4"/>
        <v>1.0229459659511473</v>
      </c>
      <c r="O44" s="5">
        <v>15</v>
      </c>
      <c r="P44" s="76">
        <v>3852</v>
      </c>
      <c r="Q44" s="76">
        <v>4276.6000000000004</v>
      </c>
      <c r="R44" s="4">
        <f t="shared" si="20"/>
        <v>1.1102284527518174</v>
      </c>
      <c r="S44" s="5">
        <v>10</v>
      </c>
      <c r="T44" s="76">
        <v>770</v>
      </c>
      <c r="U44" s="76">
        <v>936</v>
      </c>
      <c r="V44" s="4">
        <f t="shared" si="21"/>
        <v>1.2015584415584415</v>
      </c>
      <c r="W44" s="5">
        <v>10</v>
      </c>
      <c r="X44" s="5" t="s">
        <v>401</v>
      </c>
      <c r="Y44" s="5" t="s">
        <v>401</v>
      </c>
      <c r="Z44" s="5" t="s">
        <v>401</v>
      </c>
      <c r="AA44" s="5"/>
      <c r="AB44" s="31">
        <f t="shared" si="22"/>
        <v>1.0339382487616404</v>
      </c>
      <c r="AC44" s="32">
        <v>34417</v>
      </c>
      <c r="AD44" s="24">
        <f t="shared" si="6"/>
        <v>18772.909090909092</v>
      </c>
      <c r="AE44" s="24">
        <f t="shared" si="7"/>
        <v>19410</v>
      </c>
      <c r="AF44" s="24">
        <f t="shared" si="8"/>
        <v>637.0909090909081</v>
      </c>
      <c r="AG44" s="24">
        <v>3431.9</v>
      </c>
      <c r="AH44" s="24">
        <v>2910.5</v>
      </c>
      <c r="AI44" s="24">
        <v>3149.9</v>
      </c>
      <c r="AJ44" s="24">
        <v>2742.4</v>
      </c>
      <c r="AK44" s="24">
        <v>2935.5</v>
      </c>
      <c r="AL44" s="24"/>
      <c r="AM44" s="24">
        <f t="shared" si="12"/>
        <v>4239.8</v>
      </c>
      <c r="AN44" s="47"/>
      <c r="AO44" s="24">
        <f t="shared" si="9"/>
        <v>4239.8</v>
      </c>
      <c r="AP44" s="24"/>
      <c r="AQ44" s="24">
        <f t="shared" si="10"/>
        <v>4239.8</v>
      </c>
      <c r="AR44" s="24">
        <v>3020</v>
      </c>
      <c r="AS44" s="24">
        <f t="shared" si="11"/>
        <v>1219.8</v>
      </c>
      <c r="AT44" s="42"/>
      <c r="AU44" s="42"/>
      <c r="AV44" s="1"/>
      <c r="AW44" s="1"/>
      <c r="AX44" s="1"/>
      <c r="AY44" s="1"/>
      <c r="AZ44" s="1"/>
    </row>
    <row r="45" spans="1:52" s="2" customFormat="1" ht="17.100000000000001" customHeight="1">
      <c r="A45" s="12" t="s">
        <v>32</v>
      </c>
      <c r="B45" s="24">
        <v>48272.663744326856</v>
      </c>
      <c r="C45" s="24">
        <v>54598.315620000001</v>
      </c>
      <c r="D45" s="4">
        <f t="shared" si="2"/>
        <v>1.1310400418169704</v>
      </c>
      <c r="E45" s="10">
        <v>15</v>
      </c>
      <c r="F45" s="5">
        <v>1</v>
      </c>
      <c r="G45" s="5">
        <v>10</v>
      </c>
      <c r="H45" s="76">
        <v>1551.1</v>
      </c>
      <c r="I45" s="76">
        <v>1774.2</v>
      </c>
      <c r="J45" s="4">
        <f t="shared" si="19"/>
        <v>1.143833408548772</v>
      </c>
      <c r="K45" s="5">
        <v>10</v>
      </c>
      <c r="L45" s="77">
        <v>1081</v>
      </c>
      <c r="M45" s="77">
        <v>1137</v>
      </c>
      <c r="N45" s="4">
        <f t="shared" si="4"/>
        <v>1.0518038852913969</v>
      </c>
      <c r="O45" s="5">
        <v>15</v>
      </c>
      <c r="P45" s="76">
        <v>4500</v>
      </c>
      <c r="Q45" s="76">
        <v>3560.3</v>
      </c>
      <c r="R45" s="4">
        <f t="shared" si="20"/>
        <v>0.79117777777777787</v>
      </c>
      <c r="S45" s="5">
        <v>10</v>
      </c>
      <c r="T45" s="76">
        <v>450</v>
      </c>
      <c r="U45" s="76">
        <v>974.2</v>
      </c>
      <c r="V45" s="4">
        <f t="shared" si="21"/>
        <v>1.2964888888888888</v>
      </c>
      <c r="W45" s="5">
        <v>10</v>
      </c>
      <c r="X45" s="5" t="s">
        <v>401</v>
      </c>
      <c r="Y45" s="5" t="s">
        <v>401</v>
      </c>
      <c r="Z45" s="5" t="s">
        <v>401</v>
      </c>
      <c r="AA45" s="5"/>
      <c r="AB45" s="31">
        <f t="shared" si="22"/>
        <v>1.0722522808397128</v>
      </c>
      <c r="AC45" s="32">
        <v>25696</v>
      </c>
      <c r="AD45" s="24">
        <f t="shared" si="6"/>
        <v>14016</v>
      </c>
      <c r="AE45" s="24">
        <f t="shared" si="7"/>
        <v>15028.7</v>
      </c>
      <c r="AF45" s="24">
        <f t="shared" si="8"/>
        <v>1012.7000000000007</v>
      </c>
      <c r="AG45" s="24">
        <v>2270.5</v>
      </c>
      <c r="AH45" s="24">
        <v>2562.9</v>
      </c>
      <c r="AI45" s="24">
        <v>2169.8000000000002</v>
      </c>
      <c r="AJ45" s="24">
        <v>2619.6999999999998</v>
      </c>
      <c r="AK45" s="24">
        <v>2426.5</v>
      </c>
      <c r="AL45" s="24"/>
      <c r="AM45" s="24">
        <f t="shared" si="12"/>
        <v>2979.3</v>
      </c>
      <c r="AN45" s="47"/>
      <c r="AO45" s="24">
        <f t="shared" si="9"/>
        <v>2979.3</v>
      </c>
      <c r="AP45" s="24"/>
      <c r="AQ45" s="24">
        <f t="shared" si="10"/>
        <v>2979.3</v>
      </c>
      <c r="AR45" s="24">
        <v>3329.7</v>
      </c>
      <c r="AS45" s="24">
        <f t="shared" si="11"/>
        <v>-350.4</v>
      </c>
      <c r="AT45" s="42"/>
      <c r="AU45" s="42"/>
      <c r="AV45" s="1"/>
      <c r="AW45" s="1"/>
      <c r="AX45" s="1"/>
      <c r="AY45" s="1"/>
      <c r="AZ45" s="1"/>
    </row>
    <row r="46" spans="1:52" s="2" customFormat="1" ht="17.100000000000001" customHeight="1">
      <c r="A46" s="12" t="s">
        <v>33</v>
      </c>
      <c r="B46" s="24">
        <v>55123.44472112022</v>
      </c>
      <c r="C46" s="24">
        <v>51310.812850000002</v>
      </c>
      <c r="D46" s="4">
        <f t="shared" si="2"/>
        <v>0.93083465863918635</v>
      </c>
      <c r="E46" s="10">
        <v>15</v>
      </c>
      <c r="F46" s="5">
        <v>1</v>
      </c>
      <c r="G46" s="5">
        <v>10</v>
      </c>
      <c r="H46" s="76">
        <v>2044.3</v>
      </c>
      <c r="I46" s="76">
        <v>2342.9</v>
      </c>
      <c r="J46" s="4">
        <f t="shared" si="19"/>
        <v>1.1460646676123858</v>
      </c>
      <c r="K46" s="5">
        <v>10</v>
      </c>
      <c r="L46" s="77">
        <v>1351</v>
      </c>
      <c r="M46" s="77">
        <v>1411</v>
      </c>
      <c r="N46" s="4">
        <f t="shared" si="4"/>
        <v>1.0444115470022206</v>
      </c>
      <c r="O46" s="5">
        <v>15</v>
      </c>
      <c r="P46" s="76">
        <v>10796</v>
      </c>
      <c r="Q46" s="76">
        <v>9712.2999999999993</v>
      </c>
      <c r="R46" s="4">
        <f t="shared" si="20"/>
        <v>0.89962022971470912</v>
      </c>
      <c r="S46" s="5">
        <v>10</v>
      </c>
      <c r="T46" s="76">
        <v>3642</v>
      </c>
      <c r="U46" s="76">
        <v>4552.2</v>
      </c>
      <c r="V46" s="4">
        <f t="shared" si="21"/>
        <v>1.20499176276771</v>
      </c>
      <c r="W46" s="5">
        <v>10</v>
      </c>
      <c r="X46" s="5" t="s">
        <v>401</v>
      </c>
      <c r="Y46" s="5" t="s">
        <v>401</v>
      </c>
      <c r="Z46" s="5" t="s">
        <v>401</v>
      </c>
      <c r="AA46" s="5"/>
      <c r="AB46" s="31">
        <f t="shared" si="22"/>
        <v>1.0305065669367022</v>
      </c>
      <c r="AC46" s="32">
        <v>44259</v>
      </c>
      <c r="AD46" s="24">
        <f t="shared" si="6"/>
        <v>24141.272727272728</v>
      </c>
      <c r="AE46" s="24">
        <f t="shared" si="7"/>
        <v>24877.7</v>
      </c>
      <c r="AF46" s="24">
        <f t="shared" si="8"/>
        <v>736.42727272727279</v>
      </c>
      <c r="AG46" s="24">
        <v>4105.3999999999996</v>
      </c>
      <c r="AH46" s="24">
        <v>4317.5</v>
      </c>
      <c r="AI46" s="24">
        <v>4058.4</v>
      </c>
      <c r="AJ46" s="24">
        <v>4432.5</v>
      </c>
      <c r="AK46" s="24">
        <v>4041.8</v>
      </c>
      <c r="AL46" s="24"/>
      <c r="AM46" s="24">
        <f t="shared" si="12"/>
        <v>3922.1</v>
      </c>
      <c r="AN46" s="47"/>
      <c r="AO46" s="24">
        <f t="shared" si="9"/>
        <v>3922.1</v>
      </c>
      <c r="AP46" s="24"/>
      <c r="AQ46" s="24">
        <f t="shared" si="10"/>
        <v>3922.1</v>
      </c>
      <c r="AR46" s="24">
        <v>3477.6</v>
      </c>
      <c r="AS46" s="24">
        <f t="shared" si="11"/>
        <v>444.5</v>
      </c>
      <c r="AT46" s="42"/>
      <c r="AU46" s="42"/>
      <c r="AV46" s="1"/>
      <c r="AW46" s="1"/>
      <c r="AX46" s="1"/>
      <c r="AY46" s="1"/>
      <c r="AZ46" s="1"/>
    </row>
    <row r="47" spans="1:52" s="2" customFormat="1" ht="17.100000000000001" customHeight="1">
      <c r="A47" s="12" t="s">
        <v>34</v>
      </c>
      <c r="B47" s="24">
        <v>53169.10090673907</v>
      </c>
      <c r="C47" s="24">
        <v>58101.419870000005</v>
      </c>
      <c r="D47" s="4">
        <f t="shared" si="2"/>
        <v>1.0927666422630022</v>
      </c>
      <c r="E47" s="10">
        <v>15</v>
      </c>
      <c r="F47" s="5">
        <v>1</v>
      </c>
      <c r="G47" s="5">
        <v>10</v>
      </c>
      <c r="H47" s="76">
        <v>1951.1</v>
      </c>
      <c r="I47" s="76">
        <v>2476.1</v>
      </c>
      <c r="J47" s="4">
        <f t="shared" si="19"/>
        <v>1.2069078981087591</v>
      </c>
      <c r="K47" s="5">
        <v>10</v>
      </c>
      <c r="L47" s="77">
        <v>1081</v>
      </c>
      <c r="M47" s="77">
        <v>2496</v>
      </c>
      <c r="N47" s="4">
        <f t="shared" si="4"/>
        <v>1.3</v>
      </c>
      <c r="O47" s="5">
        <v>15</v>
      </c>
      <c r="P47" s="76">
        <v>4550</v>
      </c>
      <c r="Q47" s="76">
        <v>4819.7</v>
      </c>
      <c r="R47" s="4">
        <f t="shared" si="20"/>
        <v>1.0592747252747252</v>
      </c>
      <c r="S47" s="5">
        <v>10</v>
      </c>
      <c r="T47" s="76">
        <v>1520</v>
      </c>
      <c r="U47" s="76">
        <v>1619.9</v>
      </c>
      <c r="V47" s="4">
        <f t="shared" si="21"/>
        <v>1.0657236842105264</v>
      </c>
      <c r="W47" s="5">
        <v>10</v>
      </c>
      <c r="X47" s="5" t="s">
        <v>401</v>
      </c>
      <c r="Y47" s="5" t="s">
        <v>401</v>
      </c>
      <c r="Z47" s="5" t="s">
        <v>401</v>
      </c>
      <c r="AA47" s="5"/>
      <c r="AB47" s="31">
        <f t="shared" si="22"/>
        <v>1.1315794672840733</v>
      </c>
      <c r="AC47" s="32">
        <v>40836</v>
      </c>
      <c r="AD47" s="24">
        <f t="shared" si="6"/>
        <v>22274.18181818182</v>
      </c>
      <c r="AE47" s="24">
        <f t="shared" si="7"/>
        <v>25205</v>
      </c>
      <c r="AF47" s="24">
        <f t="shared" si="8"/>
        <v>2930.8181818181802</v>
      </c>
      <c r="AG47" s="24">
        <v>3829</v>
      </c>
      <c r="AH47" s="24">
        <v>4263.8</v>
      </c>
      <c r="AI47" s="24">
        <v>2175.6</v>
      </c>
      <c r="AJ47" s="24">
        <v>4130.8</v>
      </c>
      <c r="AK47" s="24">
        <v>4033.7</v>
      </c>
      <c r="AL47" s="24">
        <v>1615.4</v>
      </c>
      <c r="AM47" s="24">
        <f t="shared" si="12"/>
        <v>5156.7</v>
      </c>
      <c r="AN47" s="47"/>
      <c r="AO47" s="24">
        <f t="shared" si="9"/>
        <v>5156.7</v>
      </c>
      <c r="AP47" s="24"/>
      <c r="AQ47" s="24">
        <f t="shared" si="10"/>
        <v>5156.7</v>
      </c>
      <c r="AR47" s="24">
        <v>4428.2</v>
      </c>
      <c r="AS47" s="24">
        <f t="shared" si="11"/>
        <v>728.5</v>
      </c>
      <c r="AT47" s="42"/>
      <c r="AU47" s="42"/>
      <c r="AV47" s="1"/>
      <c r="AW47" s="1"/>
      <c r="AX47" s="1"/>
      <c r="AY47" s="1"/>
      <c r="AZ47" s="1"/>
    </row>
    <row r="48" spans="1:52" s="2" customFormat="1" ht="17.100000000000001" customHeight="1">
      <c r="A48" s="12" t="s">
        <v>35</v>
      </c>
      <c r="B48" s="24">
        <v>198839.44171041119</v>
      </c>
      <c r="C48" s="24">
        <v>185331.51921</v>
      </c>
      <c r="D48" s="4">
        <f t="shared" si="2"/>
        <v>0.93206618171819222</v>
      </c>
      <c r="E48" s="10">
        <v>15</v>
      </c>
      <c r="F48" s="5">
        <v>1</v>
      </c>
      <c r="G48" s="5">
        <v>10</v>
      </c>
      <c r="H48" s="76">
        <v>6783.4</v>
      </c>
      <c r="I48" s="76">
        <v>7953.8</v>
      </c>
      <c r="J48" s="4">
        <f t="shared" si="19"/>
        <v>1.1725388448270779</v>
      </c>
      <c r="K48" s="5">
        <v>10</v>
      </c>
      <c r="L48" s="77">
        <v>1351</v>
      </c>
      <c r="M48" s="77">
        <v>3172</v>
      </c>
      <c r="N48" s="4">
        <f t="shared" si="4"/>
        <v>1.3</v>
      </c>
      <c r="O48" s="5">
        <v>15</v>
      </c>
      <c r="P48" s="76">
        <v>3842</v>
      </c>
      <c r="Q48" s="76">
        <v>5823.9</v>
      </c>
      <c r="R48" s="4">
        <f t="shared" si="20"/>
        <v>1.2315851119208745</v>
      </c>
      <c r="S48" s="5">
        <v>10</v>
      </c>
      <c r="T48" s="76">
        <v>870</v>
      </c>
      <c r="U48" s="76">
        <v>1054.7</v>
      </c>
      <c r="V48" s="4">
        <f t="shared" si="21"/>
        <v>1.2012298850574712</v>
      </c>
      <c r="W48" s="5">
        <v>10</v>
      </c>
      <c r="X48" s="5" t="s">
        <v>401</v>
      </c>
      <c r="Y48" s="5" t="s">
        <v>401</v>
      </c>
      <c r="Z48" s="5" t="s">
        <v>401</v>
      </c>
      <c r="AA48" s="5"/>
      <c r="AB48" s="31">
        <f t="shared" si="22"/>
        <v>1.1362075877689588</v>
      </c>
      <c r="AC48" s="32">
        <v>32461</v>
      </c>
      <c r="AD48" s="24">
        <f t="shared" si="6"/>
        <v>17706</v>
      </c>
      <c r="AE48" s="24">
        <f t="shared" si="7"/>
        <v>20117.7</v>
      </c>
      <c r="AF48" s="24">
        <f t="shared" si="8"/>
        <v>2411.7000000000007</v>
      </c>
      <c r="AG48" s="24">
        <v>2813.8</v>
      </c>
      <c r="AH48" s="24">
        <v>2973.3</v>
      </c>
      <c r="AI48" s="24">
        <v>3484</v>
      </c>
      <c r="AJ48" s="24">
        <v>2735.4</v>
      </c>
      <c r="AK48" s="24">
        <v>2831.7</v>
      </c>
      <c r="AL48" s="24"/>
      <c r="AM48" s="24">
        <f t="shared" si="12"/>
        <v>5279.5</v>
      </c>
      <c r="AN48" s="47"/>
      <c r="AO48" s="24">
        <f t="shared" si="9"/>
        <v>5279.5</v>
      </c>
      <c r="AP48" s="24"/>
      <c r="AQ48" s="24">
        <f t="shared" si="10"/>
        <v>5279.5</v>
      </c>
      <c r="AR48" s="24">
        <v>3225.1</v>
      </c>
      <c r="AS48" s="24">
        <f t="shared" si="11"/>
        <v>2054.4</v>
      </c>
      <c r="AT48" s="42"/>
      <c r="AU48" s="42"/>
      <c r="AV48" s="1"/>
      <c r="AW48" s="1"/>
      <c r="AX48" s="1"/>
      <c r="AY48" s="1"/>
      <c r="AZ48" s="1"/>
    </row>
    <row r="49" spans="1:190" s="2" customFormat="1" ht="17.100000000000001" customHeight="1">
      <c r="A49" s="12" t="s">
        <v>36</v>
      </c>
      <c r="B49" s="24">
        <v>275858.26979171863</v>
      </c>
      <c r="C49" s="24">
        <v>263056.87161000003</v>
      </c>
      <c r="D49" s="4">
        <f t="shared" si="2"/>
        <v>0.9535942924916333</v>
      </c>
      <c r="E49" s="10">
        <v>15</v>
      </c>
      <c r="F49" s="5">
        <v>1</v>
      </c>
      <c r="G49" s="5">
        <v>10</v>
      </c>
      <c r="H49" s="76">
        <v>15814.2</v>
      </c>
      <c r="I49" s="76">
        <v>16591.7</v>
      </c>
      <c r="J49" s="4">
        <f t="shared" si="19"/>
        <v>1.0491646747859518</v>
      </c>
      <c r="K49" s="5">
        <v>10</v>
      </c>
      <c r="L49" s="77">
        <v>1891</v>
      </c>
      <c r="M49" s="77">
        <v>3687</v>
      </c>
      <c r="N49" s="4">
        <f t="shared" si="4"/>
        <v>1.2749762030671601</v>
      </c>
      <c r="O49" s="5">
        <v>15</v>
      </c>
      <c r="P49" s="76">
        <v>18567</v>
      </c>
      <c r="Q49" s="76">
        <v>18559</v>
      </c>
      <c r="R49" s="4">
        <f t="shared" si="20"/>
        <v>0.99956912802283626</v>
      </c>
      <c r="S49" s="5">
        <v>10</v>
      </c>
      <c r="T49" s="76">
        <v>7224</v>
      </c>
      <c r="U49" s="76">
        <v>4911.8</v>
      </c>
      <c r="V49" s="4">
        <f t="shared" si="21"/>
        <v>0.67992801771871547</v>
      </c>
      <c r="W49" s="5">
        <v>10</v>
      </c>
      <c r="X49" s="5" t="s">
        <v>401</v>
      </c>
      <c r="Y49" s="5" t="s">
        <v>401</v>
      </c>
      <c r="Z49" s="5" t="s">
        <v>401</v>
      </c>
      <c r="AA49" s="5"/>
      <c r="AB49" s="31">
        <f t="shared" si="22"/>
        <v>1.0102167948379561</v>
      </c>
      <c r="AC49" s="32">
        <v>69988</v>
      </c>
      <c r="AD49" s="24">
        <f t="shared" si="6"/>
        <v>38175.272727272728</v>
      </c>
      <c r="AE49" s="24">
        <f t="shared" si="7"/>
        <v>38565.300000000003</v>
      </c>
      <c r="AF49" s="24">
        <f t="shared" si="8"/>
        <v>390.02727272727498</v>
      </c>
      <c r="AG49" s="24">
        <v>5830.6</v>
      </c>
      <c r="AH49" s="24">
        <v>6870.3</v>
      </c>
      <c r="AI49" s="24">
        <v>5881.8</v>
      </c>
      <c r="AJ49" s="24">
        <v>6868.6</v>
      </c>
      <c r="AK49" s="24">
        <v>5832.6</v>
      </c>
      <c r="AL49" s="24"/>
      <c r="AM49" s="24">
        <f t="shared" si="12"/>
        <v>7281.4</v>
      </c>
      <c r="AN49" s="47"/>
      <c r="AO49" s="24">
        <f t="shared" si="9"/>
        <v>7281.4</v>
      </c>
      <c r="AP49" s="24"/>
      <c r="AQ49" s="24">
        <f t="shared" si="10"/>
        <v>7281.4</v>
      </c>
      <c r="AR49" s="24">
        <v>6668.4</v>
      </c>
      <c r="AS49" s="24">
        <f t="shared" si="11"/>
        <v>613</v>
      </c>
      <c r="AT49" s="42"/>
      <c r="AU49" s="42"/>
      <c r="AV49" s="1"/>
      <c r="AW49" s="1"/>
      <c r="AX49" s="1"/>
      <c r="AY49" s="1"/>
      <c r="AZ49" s="1"/>
    </row>
    <row r="50" spans="1:190" s="2" customFormat="1" ht="17.100000000000001" customHeight="1">
      <c r="A50" s="12" t="s">
        <v>37</v>
      </c>
      <c r="B50" s="24">
        <v>75944.23347409688</v>
      </c>
      <c r="C50" s="24">
        <v>79571.667099999991</v>
      </c>
      <c r="D50" s="4">
        <f t="shared" si="2"/>
        <v>1.0477644379298443</v>
      </c>
      <c r="E50" s="10">
        <v>15</v>
      </c>
      <c r="F50" s="5">
        <v>1</v>
      </c>
      <c r="G50" s="5">
        <v>10</v>
      </c>
      <c r="H50" s="76">
        <v>3367.9</v>
      </c>
      <c r="I50" s="76">
        <v>3386.3</v>
      </c>
      <c r="J50" s="4">
        <f t="shared" si="19"/>
        <v>1.0054633451111969</v>
      </c>
      <c r="K50" s="5">
        <v>10</v>
      </c>
      <c r="L50" s="77">
        <v>1351</v>
      </c>
      <c r="M50" s="77">
        <v>2418</v>
      </c>
      <c r="N50" s="4">
        <f t="shared" si="4"/>
        <v>1.2589785344189488</v>
      </c>
      <c r="O50" s="5">
        <v>15</v>
      </c>
      <c r="P50" s="76">
        <v>6060</v>
      </c>
      <c r="Q50" s="76">
        <v>6005.9</v>
      </c>
      <c r="R50" s="4">
        <f t="shared" si="20"/>
        <v>0.99107260726072599</v>
      </c>
      <c r="S50" s="5">
        <v>10</v>
      </c>
      <c r="T50" s="76">
        <v>1000</v>
      </c>
      <c r="U50" s="76">
        <v>1298.3</v>
      </c>
      <c r="V50" s="4">
        <f t="shared" si="21"/>
        <v>1.20983</v>
      </c>
      <c r="W50" s="5">
        <v>10</v>
      </c>
      <c r="X50" s="5" t="s">
        <v>401</v>
      </c>
      <c r="Y50" s="5" t="s">
        <v>401</v>
      </c>
      <c r="Z50" s="5" t="s">
        <v>401</v>
      </c>
      <c r="AA50" s="5"/>
      <c r="AB50" s="31">
        <f t="shared" si="22"/>
        <v>1.0952114872707301</v>
      </c>
      <c r="AC50" s="32">
        <v>36489</v>
      </c>
      <c r="AD50" s="24">
        <f t="shared" si="6"/>
        <v>19903.090909090908</v>
      </c>
      <c r="AE50" s="24">
        <f t="shared" si="7"/>
        <v>21798.1</v>
      </c>
      <c r="AF50" s="24">
        <f t="shared" si="8"/>
        <v>1895.0090909090904</v>
      </c>
      <c r="AG50" s="24">
        <v>3370.7</v>
      </c>
      <c r="AH50" s="24">
        <v>3152.7</v>
      </c>
      <c r="AI50" s="24">
        <v>3377.4</v>
      </c>
      <c r="AJ50" s="24">
        <v>3372.2</v>
      </c>
      <c r="AK50" s="24">
        <v>3718.2</v>
      </c>
      <c r="AL50" s="24"/>
      <c r="AM50" s="24">
        <f t="shared" si="12"/>
        <v>4806.8999999999996</v>
      </c>
      <c r="AN50" s="47"/>
      <c r="AO50" s="24">
        <f t="shared" si="9"/>
        <v>4806.8999999999996</v>
      </c>
      <c r="AP50" s="24"/>
      <c r="AQ50" s="24">
        <f t="shared" si="10"/>
        <v>4806.8999999999996</v>
      </c>
      <c r="AR50" s="24">
        <v>3350.4</v>
      </c>
      <c r="AS50" s="24">
        <f t="shared" si="11"/>
        <v>1456.5</v>
      </c>
      <c r="AT50" s="42"/>
      <c r="AU50" s="42"/>
      <c r="AV50" s="1"/>
      <c r="AW50" s="1"/>
      <c r="AX50" s="1"/>
      <c r="AY50" s="1"/>
      <c r="AZ50" s="1"/>
    </row>
    <row r="51" spans="1:190" s="2" customFormat="1" ht="17.100000000000001" customHeight="1">
      <c r="A51" s="12" t="s">
        <v>2</v>
      </c>
      <c r="B51" s="24">
        <v>32955.96283961078</v>
      </c>
      <c r="C51" s="24">
        <v>33702.718270000012</v>
      </c>
      <c r="D51" s="4">
        <f t="shared" si="2"/>
        <v>1.0226591902055335</v>
      </c>
      <c r="E51" s="10">
        <v>15</v>
      </c>
      <c r="F51" s="5">
        <v>1</v>
      </c>
      <c r="G51" s="5">
        <v>10</v>
      </c>
      <c r="H51" s="76">
        <v>1730.3</v>
      </c>
      <c r="I51" s="76">
        <v>1785.4</v>
      </c>
      <c r="J51" s="4">
        <f t="shared" si="19"/>
        <v>1.0318441888689824</v>
      </c>
      <c r="K51" s="5">
        <v>10</v>
      </c>
      <c r="L51" s="77">
        <v>1081</v>
      </c>
      <c r="M51" s="77">
        <v>704</v>
      </c>
      <c r="N51" s="4">
        <f t="shared" si="4"/>
        <v>0.65124884366327473</v>
      </c>
      <c r="O51" s="5">
        <v>15</v>
      </c>
      <c r="P51" s="76">
        <v>10800</v>
      </c>
      <c r="Q51" s="76">
        <v>12135.2</v>
      </c>
      <c r="R51" s="4">
        <f t="shared" si="20"/>
        <v>1.1236296296296298</v>
      </c>
      <c r="S51" s="5">
        <v>10</v>
      </c>
      <c r="T51" s="76">
        <v>1100</v>
      </c>
      <c r="U51" s="76">
        <v>1812.8</v>
      </c>
      <c r="V51" s="4">
        <f t="shared" si="21"/>
        <v>1.2447999999999999</v>
      </c>
      <c r="W51" s="5">
        <v>10</v>
      </c>
      <c r="X51" s="5" t="s">
        <v>401</v>
      </c>
      <c r="Y51" s="5" t="s">
        <v>401</v>
      </c>
      <c r="Z51" s="5" t="s">
        <v>401</v>
      </c>
      <c r="AA51" s="5"/>
      <c r="AB51" s="31">
        <f t="shared" si="22"/>
        <v>0.98730512418597471</v>
      </c>
      <c r="AC51" s="32">
        <v>27896</v>
      </c>
      <c r="AD51" s="24">
        <f t="shared" si="6"/>
        <v>15216</v>
      </c>
      <c r="AE51" s="24">
        <f t="shared" si="7"/>
        <v>15022.8</v>
      </c>
      <c r="AF51" s="24">
        <f t="shared" si="8"/>
        <v>-193.20000000000073</v>
      </c>
      <c r="AG51" s="24">
        <v>2477.5</v>
      </c>
      <c r="AH51" s="24">
        <v>2547.6999999999998</v>
      </c>
      <c r="AI51" s="24">
        <v>2766.8</v>
      </c>
      <c r="AJ51" s="24">
        <v>2803.2</v>
      </c>
      <c r="AK51" s="24">
        <v>2842.5</v>
      </c>
      <c r="AL51" s="24"/>
      <c r="AM51" s="24">
        <f t="shared" si="12"/>
        <v>1585.1</v>
      </c>
      <c r="AN51" s="47"/>
      <c r="AO51" s="24">
        <f t="shared" si="9"/>
        <v>1585.1</v>
      </c>
      <c r="AP51" s="24"/>
      <c r="AQ51" s="24">
        <f t="shared" si="10"/>
        <v>1585.1</v>
      </c>
      <c r="AR51" s="24">
        <v>2064.5</v>
      </c>
      <c r="AS51" s="24">
        <f t="shared" si="11"/>
        <v>-479.4</v>
      </c>
      <c r="AT51" s="42"/>
      <c r="AU51" s="42"/>
      <c r="AV51" s="1"/>
      <c r="AW51" s="1"/>
      <c r="AX51" s="1"/>
      <c r="AY51" s="1"/>
      <c r="AZ51" s="1"/>
    </row>
    <row r="52" spans="1:190" s="2" customFormat="1" ht="17.100000000000001" customHeight="1">
      <c r="A52" s="12" t="s">
        <v>38</v>
      </c>
      <c r="B52" s="24">
        <v>30682.554625554036</v>
      </c>
      <c r="C52" s="24">
        <v>33247.221860000005</v>
      </c>
      <c r="D52" s="4">
        <f t="shared" si="2"/>
        <v>1.0835871479980999</v>
      </c>
      <c r="E52" s="10">
        <v>15</v>
      </c>
      <c r="F52" s="5">
        <v>1</v>
      </c>
      <c r="G52" s="5">
        <v>10</v>
      </c>
      <c r="H52" s="76">
        <v>1157.4000000000001</v>
      </c>
      <c r="I52" s="76">
        <v>1602</v>
      </c>
      <c r="J52" s="4">
        <f t="shared" si="19"/>
        <v>1.2184136858475894</v>
      </c>
      <c r="K52" s="5">
        <v>10</v>
      </c>
      <c r="L52" s="77">
        <v>1081</v>
      </c>
      <c r="M52" s="77">
        <v>1012</v>
      </c>
      <c r="N52" s="4">
        <f t="shared" si="4"/>
        <v>0.93617021276595747</v>
      </c>
      <c r="O52" s="5">
        <v>15</v>
      </c>
      <c r="P52" s="76">
        <v>7781</v>
      </c>
      <c r="Q52" s="76">
        <v>7550</v>
      </c>
      <c r="R52" s="4">
        <f t="shared" si="20"/>
        <v>0.97031229919033546</v>
      </c>
      <c r="S52" s="5">
        <v>10</v>
      </c>
      <c r="T52" s="76">
        <v>996</v>
      </c>
      <c r="U52" s="76">
        <v>1228.2</v>
      </c>
      <c r="V52" s="4">
        <f t="shared" si="21"/>
        <v>1.2033132530120483</v>
      </c>
      <c r="W52" s="5">
        <v>10</v>
      </c>
      <c r="X52" s="5" t="s">
        <v>401</v>
      </c>
      <c r="Y52" s="5" t="s">
        <v>401</v>
      </c>
      <c r="Z52" s="5" t="s">
        <v>401</v>
      </c>
      <c r="AA52" s="5"/>
      <c r="AB52" s="31">
        <f t="shared" si="22"/>
        <v>1.0602393255994371</v>
      </c>
      <c r="AC52" s="32">
        <v>28961</v>
      </c>
      <c r="AD52" s="24">
        <f t="shared" si="6"/>
        <v>15796.909090909092</v>
      </c>
      <c r="AE52" s="24">
        <f t="shared" si="7"/>
        <v>16748.5</v>
      </c>
      <c r="AF52" s="24">
        <f t="shared" si="8"/>
        <v>951.5909090909081</v>
      </c>
      <c r="AG52" s="24">
        <v>2749.2</v>
      </c>
      <c r="AH52" s="24">
        <v>2848.1</v>
      </c>
      <c r="AI52" s="24">
        <v>2443.9</v>
      </c>
      <c r="AJ52" s="24">
        <v>2784.5</v>
      </c>
      <c r="AK52" s="24">
        <v>2747.2</v>
      </c>
      <c r="AL52" s="24">
        <v>72.3</v>
      </c>
      <c r="AM52" s="24">
        <f t="shared" si="12"/>
        <v>3103.3</v>
      </c>
      <c r="AN52" s="47"/>
      <c r="AO52" s="24">
        <f t="shared" si="9"/>
        <v>3103.3</v>
      </c>
      <c r="AP52" s="24"/>
      <c r="AQ52" s="24">
        <f t="shared" si="10"/>
        <v>3103.3</v>
      </c>
      <c r="AR52" s="24">
        <v>3703.4</v>
      </c>
      <c r="AS52" s="24">
        <f t="shared" si="11"/>
        <v>-600.1</v>
      </c>
      <c r="AT52" s="42"/>
      <c r="AU52" s="42"/>
      <c r="AV52" s="1"/>
      <c r="AW52" s="1"/>
      <c r="AX52" s="1"/>
      <c r="AY52" s="1"/>
      <c r="AZ52" s="1"/>
    </row>
    <row r="53" spans="1:190" s="2" customFormat="1" ht="17.100000000000001" customHeight="1">
      <c r="A53" s="12" t="s">
        <v>3</v>
      </c>
      <c r="B53" s="24">
        <v>37375.841801330083</v>
      </c>
      <c r="C53" s="24">
        <v>32218.60815</v>
      </c>
      <c r="D53" s="4">
        <f t="shared" si="2"/>
        <v>0.8620169231573922</v>
      </c>
      <c r="E53" s="10">
        <v>15</v>
      </c>
      <c r="F53" s="5">
        <v>1</v>
      </c>
      <c r="G53" s="5">
        <v>10</v>
      </c>
      <c r="H53" s="76">
        <v>2681.7</v>
      </c>
      <c r="I53" s="76">
        <v>3166.9</v>
      </c>
      <c r="J53" s="4">
        <f t="shared" si="19"/>
        <v>1.1809300070850581</v>
      </c>
      <c r="K53" s="5">
        <v>10</v>
      </c>
      <c r="L53" s="77">
        <v>1081</v>
      </c>
      <c r="M53" s="77">
        <v>1759</v>
      </c>
      <c r="N53" s="4">
        <f t="shared" si="4"/>
        <v>1.2427197039777984</v>
      </c>
      <c r="O53" s="5">
        <v>15</v>
      </c>
      <c r="P53" s="76">
        <v>5770</v>
      </c>
      <c r="Q53" s="76">
        <v>6562.6</v>
      </c>
      <c r="R53" s="4">
        <f t="shared" si="20"/>
        <v>1.1373656845753901</v>
      </c>
      <c r="S53" s="5">
        <v>10</v>
      </c>
      <c r="T53" s="76">
        <v>1691</v>
      </c>
      <c r="U53" s="76">
        <v>2206.3000000000002</v>
      </c>
      <c r="V53" s="4">
        <f t="shared" si="21"/>
        <v>1.2104730928444707</v>
      </c>
      <c r="W53" s="5">
        <v>10</v>
      </c>
      <c r="X53" s="5" t="s">
        <v>401</v>
      </c>
      <c r="Y53" s="5" t="s">
        <v>401</v>
      </c>
      <c r="Z53" s="5" t="s">
        <v>401</v>
      </c>
      <c r="AA53" s="5"/>
      <c r="AB53" s="31">
        <f t="shared" si="22"/>
        <v>1.0979819607439578</v>
      </c>
      <c r="AC53" s="32">
        <v>28029</v>
      </c>
      <c r="AD53" s="24">
        <f t="shared" si="6"/>
        <v>15288.545454545454</v>
      </c>
      <c r="AE53" s="24">
        <f t="shared" si="7"/>
        <v>16786.5</v>
      </c>
      <c r="AF53" s="24">
        <f t="shared" si="8"/>
        <v>1497.954545454546</v>
      </c>
      <c r="AG53" s="24">
        <v>2753.1</v>
      </c>
      <c r="AH53" s="24">
        <v>2488.3000000000002</v>
      </c>
      <c r="AI53" s="24">
        <v>1949</v>
      </c>
      <c r="AJ53" s="24">
        <v>2269.9</v>
      </c>
      <c r="AK53" s="24">
        <v>1993.7</v>
      </c>
      <c r="AL53" s="24">
        <v>620.29999999999995</v>
      </c>
      <c r="AM53" s="24">
        <f t="shared" si="12"/>
        <v>4712.2</v>
      </c>
      <c r="AN53" s="47"/>
      <c r="AO53" s="24">
        <f t="shared" si="9"/>
        <v>4712.2</v>
      </c>
      <c r="AP53" s="24"/>
      <c r="AQ53" s="24">
        <f t="shared" si="10"/>
        <v>4712.2</v>
      </c>
      <c r="AR53" s="24">
        <v>3100.5</v>
      </c>
      <c r="AS53" s="24">
        <f t="shared" si="11"/>
        <v>1611.7</v>
      </c>
      <c r="AT53" s="42"/>
      <c r="AU53" s="42"/>
      <c r="AV53" s="1"/>
      <c r="AW53" s="1"/>
      <c r="AX53" s="1"/>
      <c r="AY53" s="1"/>
      <c r="AZ53" s="1"/>
    </row>
    <row r="54" spans="1:190" s="2" customFormat="1" ht="17.100000000000001" customHeight="1">
      <c r="A54" s="12" t="s">
        <v>39</v>
      </c>
      <c r="B54" s="24">
        <v>47209.495378213956</v>
      </c>
      <c r="C54" s="24">
        <v>50581.930239999994</v>
      </c>
      <c r="D54" s="4">
        <f t="shared" si="2"/>
        <v>1.0714355202225343</v>
      </c>
      <c r="E54" s="10">
        <v>15</v>
      </c>
      <c r="F54" s="5">
        <v>1</v>
      </c>
      <c r="G54" s="5">
        <v>10</v>
      </c>
      <c r="H54" s="76">
        <v>3332.1</v>
      </c>
      <c r="I54" s="76">
        <v>3415.8</v>
      </c>
      <c r="J54" s="4">
        <f t="shared" si="19"/>
        <v>1.0251192941388314</v>
      </c>
      <c r="K54" s="5">
        <v>10</v>
      </c>
      <c r="L54" s="77">
        <v>1351</v>
      </c>
      <c r="M54" s="77">
        <v>2449</v>
      </c>
      <c r="N54" s="4">
        <f t="shared" si="4"/>
        <v>1.2612731310140637</v>
      </c>
      <c r="O54" s="5">
        <v>15</v>
      </c>
      <c r="P54" s="76">
        <v>4300</v>
      </c>
      <c r="Q54" s="76">
        <v>4394.2</v>
      </c>
      <c r="R54" s="4">
        <f t="shared" si="20"/>
        <v>1.021906976744186</v>
      </c>
      <c r="S54" s="5">
        <v>10</v>
      </c>
      <c r="T54" s="76">
        <v>1280</v>
      </c>
      <c r="U54" s="76">
        <v>1212.8</v>
      </c>
      <c r="V54" s="4">
        <f t="shared" si="21"/>
        <v>0.94750000000000001</v>
      </c>
      <c r="W54" s="5">
        <v>10</v>
      </c>
      <c r="X54" s="5" t="s">
        <v>401</v>
      </c>
      <c r="Y54" s="5" t="s">
        <v>401</v>
      </c>
      <c r="Z54" s="5" t="s">
        <v>401</v>
      </c>
      <c r="AA54" s="5"/>
      <c r="AB54" s="31">
        <f>(D54*E54+F54*G54+J54*K54+N54*O54+R54*S54+V54*W54)/(E54+G54+K54+O54+S54+W54)</f>
        <v>1.0705127496768447</v>
      </c>
      <c r="AC54" s="32">
        <v>38241</v>
      </c>
      <c r="AD54" s="24">
        <f t="shared" si="6"/>
        <v>20858.727272727272</v>
      </c>
      <c r="AE54" s="24">
        <f t="shared" si="7"/>
        <v>22329.5</v>
      </c>
      <c r="AF54" s="24">
        <f t="shared" si="8"/>
        <v>1470.7727272727279</v>
      </c>
      <c r="AG54" s="24">
        <v>3466.2</v>
      </c>
      <c r="AH54" s="24">
        <v>3746.7</v>
      </c>
      <c r="AI54" s="24">
        <v>3746.8</v>
      </c>
      <c r="AJ54" s="24">
        <v>3267.4</v>
      </c>
      <c r="AK54" s="24">
        <v>3583.5</v>
      </c>
      <c r="AL54" s="24"/>
      <c r="AM54" s="24">
        <f>ROUND(AE54-SUM(AG54:AL54),1)</f>
        <v>4518.8999999999996</v>
      </c>
      <c r="AN54" s="47"/>
      <c r="AO54" s="24">
        <f t="shared" si="9"/>
        <v>4518.8999999999996</v>
      </c>
      <c r="AP54" s="24"/>
      <c r="AQ54" s="24">
        <f t="shared" si="10"/>
        <v>4518.8999999999996</v>
      </c>
      <c r="AR54" s="24">
        <v>3836.4</v>
      </c>
      <c r="AS54" s="24">
        <f t="shared" si="11"/>
        <v>682.5</v>
      </c>
      <c r="AT54" s="42"/>
      <c r="AU54" s="42"/>
      <c r="AV54" s="1"/>
      <c r="AW54" s="1"/>
      <c r="AX54" s="1"/>
      <c r="AY54" s="1"/>
      <c r="AZ54" s="1"/>
    </row>
    <row r="55" spans="1:190" s="2" customFormat="1" ht="17.100000000000001" customHeight="1">
      <c r="A55" s="16" t="s">
        <v>40</v>
      </c>
      <c r="B55" s="23">
        <f>SUM(B56:B378)</f>
        <v>930882.53681243607</v>
      </c>
      <c r="C55" s="23">
        <f>SUM(C56:C378)</f>
        <v>792786.02503999975</v>
      </c>
      <c r="D55" s="6">
        <f>IF(C55/B55&gt;1.2,IF((C55/B55-1.2)*0.1+1.2&gt;1.3,1.3,(C55/B55-1.2)*0.1+1.2),C55/B55)</f>
        <v>0.85164990607159552</v>
      </c>
      <c r="E55" s="15"/>
      <c r="F55" s="15"/>
      <c r="G55" s="15"/>
      <c r="H55" s="23"/>
      <c r="I55" s="23"/>
      <c r="J55" s="6">
        <f>J27</f>
        <v>1.091211922858645</v>
      </c>
      <c r="K55" s="15"/>
      <c r="L55" s="23"/>
      <c r="M55" s="23"/>
      <c r="N55" s="6">
        <f>N27</f>
        <v>1.2016581970835174</v>
      </c>
      <c r="O55" s="15"/>
      <c r="P55" s="23"/>
      <c r="Q55" s="23"/>
      <c r="R55" s="6">
        <f>R27</f>
        <v>1.0305499404646525</v>
      </c>
      <c r="S55" s="15"/>
      <c r="T55" s="23"/>
      <c r="U55" s="23"/>
      <c r="V55" s="23"/>
      <c r="W55" s="15"/>
      <c r="X55" s="15"/>
      <c r="Y55" s="15"/>
      <c r="Z55" s="44"/>
      <c r="AA55" s="15"/>
      <c r="AB55" s="7"/>
      <c r="AC55" s="19">
        <f>SUM(AC56:AC378)</f>
        <v>448086</v>
      </c>
      <c r="AD55" s="23">
        <f t="shared" ref="AD55:AE55" si="23">SUM(AD56:AD378)</f>
        <v>244410.54545454565</v>
      </c>
      <c r="AE55" s="23">
        <f t="shared" si="23"/>
        <v>245628.59999999995</v>
      </c>
      <c r="AF55" s="23">
        <f>SUM(AF56:AF378)</f>
        <v>1218.0545454545468</v>
      </c>
      <c r="AG55" s="23">
        <f t="shared" ref="AG55:AO55" si="24">SUM(AG56:AG378)</f>
        <v>35168.999999999985</v>
      </c>
      <c r="AH55" s="23">
        <f t="shared" si="24"/>
        <v>36218.700000000004</v>
      </c>
      <c r="AI55" s="23">
        <f t="shared" si="24"/>
        <v>36052.799999999981</v>
      </c>
      <c r="AJ55" s="23">
        <f t="shared" si="24"/>
        <v>36358.399999999987</v>
      </c>
      <c r="AK55" s="23">
        <f t="shared" si="24"/>
        <v>35122.699999999983</v>
      </c>
      <c r="AL55" s="23">
        <f t="shared" si="24"/>
        <v>8020.9999999999964</v>
      </c>
      <c r="AM55" s="23">
        <f t="shared" si="24"/>
        <v>58686</v>
      </c>
      <c r="AN55" s="46"/>
      <c r="AO55" s="23">
        <f t="shared" si="24"/>
        <v>58703.199999999997</v>
      </c>
      <c r="AP55" s="23">
        <f t="shared" ref="AP55:AS55" si="25">SUM(AP56:AP378)</f>
        <v>418.19999999999993</v>
      </c>
      <c r="AQ55" s="23">
        <f t="shared" si="25"/>
        <v>58284.999999999993</v>
      </c>
      <c r="AR55" s="23">
        <f t="shared" si="25"/>
        <v>49403.199999999997</v>
      </c>
      <c r="AS55" s="23">
        <f t="shared" si="25"/>
        <v>8881.7999999999975</v>
      </c>
      <c r="AT55" s="42"/>
      <c r="AU55" s="42"/>
      <c r="AV55" s="1"/>
      <c r="AW55" s="1"/>
      <c r="AX55" s="1"/>
      <c r="AY55" s="1"/>
      <c r="AZ55" s="1"/>
    </row>
    <row r="56" spans="1:190" s="2" customFormat="1" ht="17.100000000000001" customHeight="1">
      <c r="A56" s="17" t="s">
        <v>41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24"/>
      <c r="AS56" s="24"/>
      <c r="AT56" s="42"/>
      <c r="AU56" s="42"/>
      <c r="AV56" s="1"/>
      <c r="AW56" s="1"/>
      <c r="AX56" s="1"/>
      <c r="AY56" s="1"/>
      <c r="AZ56" s="1"/>
    </row>
    <row r="57" spans="1:190" s="2" customFormat="1" ht="17.100000000000001" customHeight="1">
      <c r="A57" s="13" t="s">
        <v>42</v>
      </c>
      <c r="B57" s="24">
        <v>1223.4697876201199</v>
      </c>
      <c r="C57" s="24">
        <v>938.4832100000001</v>
      </c>
      <c r="D57" s="4">
        <f t="shared" ref="D57:D120" si="26">IF(E57=0,0,IF(B57=0,1,IF(C57&lt;0,0,IF(C57/B57&gt;1.2,IF((C57/B57-1.2)*0.1+1.2&gt;1.3,1.3,(C57/B57-1.2)*0.1+1.2),C57/B57))))</f>
        <v>0.76706692678167998</v>
      </c>
      <c r="E57" s="10">
        <v>15</v>
      </c>
      <c r="F57" s="5">
        <f>F$28</f>
        <v>1</v>
      </c>
      <c r="G57" s="5">
        <v>10</v>
      </c>
      <c r="H57" s="5"/>
      <c r="I57" s="5"/>
      <c r="J57" s="4">
        <f>J$28</f>
        <v>1.0001607846289893</v>
      </c>
      <c r="K57" s="5">
        <v>10</v>
      </c>
      <c r="L57" s="5"/>
      <c r="M57" s="5"/>
      <c r="N57" s="4">
        <f>N$28</f>
        <v>0.4440333024976873</v>
      </c>
      <c r="O57" s="5">
        <v>15</v>
      </c>
      <c r="P57" s="5"/>
      <c r="Q57" s="5"/>
      <c r="R57" s="4">
        <f>R$28</f>
        <v>1.1139328859060402</v>
      </c>
      <c r="S57" s="5">
        <v>10</v>
      </c>
      <c r="T57" s="5"/>
      <c r="U57" s="5"/>
      <c r="V57" s="4">
        <f>V$28</f>
        <v>0.99820359281437121</v>
      </c>
      <c r="W57" s="5">
        <v>10</v>
      </c>
      <c r="X57" s="5" t="s">
        <v>401</v>
      </c>
      <c r="Y57" s="5" t="s">
        <v>401</v>
      </c>
      <c r="Z57" s="5" t="s">
        <v>401</v>
      </c>
      <c r="AA57" s="5"/>
      <c r="AB57" s="31">
        <f t="shared" ref="AB57:AB120" si="27">(D57*E57+F57*G57+J57*K57+N57*O57+R57*S57+V57*W57)/(E57+G57+K57+O57+S57+W57)</f>
        <v>0.84699251532406461</v>
      </c>
      <c r="AC57" s="32">
        <v>1491</v>
      </c>
      <c r="AD57" s="24">
        <f t="shared" ref="AD57:AD120" si="28">AC57/11*6</f>
        <v>813.27272727272725</v>
      </c>
      <c r="AE57" s="24">
        <f t="shared" ref="AE57:AE120" si="29">ROUND(AB57*AD57,1)</f>
        <v>688.8</v>
      </c>
      <c r="AF57" s="24">
        <f t="shared" ref="AF57:AF120" si="30">AE57-AD57</f>
        <v>-124.4727272727273</v>
      </c>
      <c r="AG57" s="24">
        <v>64.3</v>
      </c>
      <c r="AH57" s="24">
        <v>101.9</v>
      </c>
      <c r="AI57" s="24">
        <v>194.8</v>
      </c>
      <c r="AJ57" s="24">
        <v>108.1</v>
      </c>
      <c r="AK57" s="24">
        <v>147.1</v>
      </c>
      <c r="AL57" s="24"/>
      <c r="AM57" s="24">
        <f t="shared" ref="AM57:AM120" si="31">ROUND(AE57-SUM(AG57:AL57),1)</f>
        <v>72.599999999999994</v>
      </c>
      <c r="AN57" s="47"/>
      <c r="AO57" s="24">
        <f t="shared" ref="AO57:AO120" si="32">IF(OR(AM57&lt;0,AN57="+"),0,AM57)</f>
        <v>72.599999999999994</v>
      </c>
      <c r="AP57" s="24"/>
      <c r="AQ57" s="24">
        <f t="shared" ref="AQ57:AQ120" si="33">ROUND(AO57-AP57,1)</f>
        <v>72.599999999999994</v>
      </c>
      <c r="AR57" s="24">
        <v>115.9</v>
      </c>
      <c r="AS57" s="24">
        <f t="shared" si="11"/>
        <v>-43.3</v>
      </c>
      <c r="AT57" s="42"/>
      <c r="AU57" s="42"/>
      <c r="AV57" s="1"/>
      <c r="AW57" s="1"/>
      <c r="AX57" s="1"/>
      <c r="AY57" s="1"/>
      <c r="AZ57" s="1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9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9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9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9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9"/>
      <c r="GG57" s="8"/>
      <c r="GH57" s="8"/>
    </row>
    <row r="58" spans="1:190" s="2" customFormat="1" ht="17.100000000000001" customHeight="1">
      <c r="A58" s="13" t="s">
        <v>43</v>
      </c>
      <c r="B58" s="24">
        <v>4511.1152812903447</v>
      </c>
      <c r="C58" s="24">
        <v>3977.89084</v>
      </c>
      <c r="D58" s="4">
        <f t="shared" si="26"/>
        <v>0.8817976469140858</v>
      </c>
      <c r="E58" s="10">
        <v>15</v>
      </c>
      <c r="F58" s="5">
        <f t="shared" ref="F58:F60" si="34">F$28</f>
        <v>1</v>
      </c>
      <c r="G58" s="5">
        <v>10</v>
      </c>
      <c r="H58" s="5"/>
      <c r="I58" s="5"/>
      <c r="J58" s="4">
        <f t="shared" ref="J58:J60" si="35">J$28</f>
        <v>1.0001607846289893</v>
      </c>
      <c r="K58" s="5">
        <v>10</v>
      </c>
      <c r="L58" s="5"/>
      <c r="M58" s="5"/>
      <c r="N58" s="4">
        <f t="shared" ref="N58:N60" si="36">N$28</f>
        <v>0.4440333024976873</v>
      </c>
      <c r="O58" s="5">
        <v>15</v>
      </c>
      <c r="P58" s="5"/>
      <c r="Q58" s="5"/>
      <c r="R58" s="4">
        <f t="shared" ref="R58:R60" si="37">R$28</f>
        <v>1.1139328859060402</v>
      </c>
      <c r="S58" s="5">
        <v>10</v>
      </c>
      <c r="T58" s="5"/>
      <c r="U58" s="5"/>
      <c r="V58" s="4">
        <f t="shared" ref="V58:V60" si="38">V$28</f>
        <v>0.99820359281437121</v>
      </c>
      <c r="W58" s="5">
        <v>10</v>
      </c>
      <c r="X58" s="5" t="s">
        <v>401</v>
      </c>
      <c r="Y58" s="5" t="s">
        <v>401</v>
      </c>
      <c r="Z58" s="5" t="s">
        <v>401</v>
      </c>
      <c r="AA58" s="5"/>
      <c r="AB58" s="31">
        <f t="shared" si="27"/>
        <v>0.87157766963815142</v>
      </c>
      <c r="AC58" s="32">
        <v>1835</v>
      </c>
      <c r="AD58" s="24">
        <f t="shared" si="28"/>
        <v>1000.9090909090909</v>
      </c>
      <c r="AE58" s="24">
        <f t="shared" si="29"/>
        <v>872.4</v>
      </c>
      <c r="AF58" s="24">
        <f t="shared" si="30"/>
        <v>-128.5090909090909</v>
      </c>
      <c r="AG58" s="24">
        <v>152</v>
      </c>
      <c r="AH58" s="24">
        <v>139.69999999999999</v>
      </c>
      <c r="AI58" s="24">
        <v>225.8</v>
      </c>
      <c r="AJ58" s="24">
        <v>150.5</v>
      </c>
      <c r="AK58" s="24">
        <v>129.1</v>
      </c>
      <c r="AL58" s="24"/>
      <c r="AM58" s="24">
        <f>ROUND(AE58-SUM(AG58:AL58),1)</f>
        <v>75.3</v>
      </c>
      <c r="AN58" s="47"/>
      <c r="AO58" s="24">
        <f t="shared" si="32"/>
        <v>75.3</v>
      </c>
      <c r="AP58" s="24"/>
      <c r="AQ58" s="24">
        <f t="shared" si="33"/>
        <v>75.3</v>
      </c>
      <c r="AR58" s="24">
        <v>153.19999999999999</v>
      </c>
      <c r="AS58" s="24">
        <f t="shared" si="11"/>
        <v>-77.900000000000006</v>
      </c>
      <c r="AT58" s="42"/>
      <c r="AU58" s="42"/>
      <c r="AV58" s="1"/>
      <c r="AW58" s="1"/>
      <c r="AX58" s="1"/>
      <c r="AY58" s="1"/>
      <c r="AZ58" s="1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9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9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9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9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9"/>
      <c r="GG58" s="8"/>
      <c r="GH58" s="8"/>
    </row>
    <row r="59" spans="1:190" s="2" customFormat="1" ht="17.100000000000001" customHeight="1">
      <c r="A59" s="13" t="s">
        <v>44</v>
      </c>
      <c r="B59" s="24">
        <v>759.60360704128152</v>
      </c>
      <c r="C59" s="24">
        <v>377.92589000000004</v>
      </c>
      <c r="D59" s="4">
        <f t="shared" si="26"/>
        <v>0.4975304046699468</v>
      </c>
      <c r="E59" s="10">
        <v>15</v>
      </c>
      <c r="F59" s="5">
        <f t="shared" si="34"/>
        <v>1</v>
      </c>
      <c r="G59" s="5">
        <v>10</v>
      </c>
      <c r="H59" s="5"/>
      <c r="I59" s="5"/>
      <c r="J59" s="4">
        <f t="shared" si="35"/>
        <v>1.0001607846289893</v>
      </c>
      <c r="K59" s="5">
        <v>10</v>
      </c>
      <c r="L59" s="5"/>
      <c r="M59" s="5"/>
      <c r="N59" s="4">
        <f t="shared" si="36"/>
        <v>0.4440333024976873</v>
      </c>
      <c r="O59" s="5">
        <v>15</v>
      </c>
      <c r="P59" s="5"/>
      <c r="Q59" s="5"/>
      <c r="R59" s="4">
        <f t="shared" si="37"/>
        <v>1.1139328859060402</v>
      </c>
      <c r="S59" s="5">
        <v>10</v>
      </c>
      <c r="T59" s="5"/>
      <c r="U59" s="5"/>
      <c r="V59" s="4">
        <f t="shared" si="38"/>
        <v>0.99820359281437121</v>
      </c>
      <c r="W59" s="5">
        <v>10</v>
      </c>
      <c r="X59" s="5" t="s">
        <v>401</v>
      </c>
      <c r="Y59" s="5" t="s">
        <v>401</v>
      </c>
      <c r="Z59" s="5" t="s">
        <v>401</v>
      </c>
      <c r="AA59" s="5"/>
      <c r="AB59" s="31">
        <f t="shared" si="27"/>
        <v>0.78923468915726447</v>
      </c>
      <c r="AC59" s="32">
        <v>1478</v>
      </c>
      <c r="AD59" s="24">
        <f t="shared" si="28"/>
        <v>806.18181818181824</v>
      </c>
      <c r="AE59" s="24">
        <f t="shared" si="29"/>
        <v>636.29999999999995</v>
      </c>
      <c r="AF59" s="24">
        <f t="shared" si="30"/>
        <v>-169.88181818181829</v>
      </c>
      <c r="AG59" s="24">
        <v>143.19999999999999</v>
      </c>
      <c r="AH59" s="24">
        <v>86.8</v>
      </c>
      <c r="AI59" s="24">
        <v>155.6</v>
      </c>
      <c r="AJ59" s="24">
        <v>66.900000000000006</v>
      </c>
      <c r="AK59" s="24">
        <v>92.4</v>
      </c>
      <c r="AL59" s="24"/>
      <c r="AM59" s="24">
        <f t="shared" si="31"/>
        <v>91.4</v>
      </c>
      <c r="AN59" s="47"/>
      <c r="AO59" s="24">
        <f t="shared" si="32"/>
        <v>91.4</v>
      </c>
      <c r="AP59" s="24"/>
      <c r="AQ59" s="24">
        <f t="shared" si="33"/>
        <v>91.4</v>
      </c>
      <c r="AR59" s="24">
        <v>87.7</v>
      </c>
      <c r="AS59" s="24">
        <f t="shared" si="11"/>
        <v>3.7</v>
      </c>
      <c r="AT59" s="42"/>
      <c r="AU59" s="42"/>
      <c r="AV59" s="1"/>
      <c r="AW59" s="1"/>
      <c r="AX59" s="1"/>
      <c r="AY59" s="1"/>
      <c r="AZ59" s="1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9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9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9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9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9"/>
      <c r="GG59" s="8"/>
      <c r="GH59" s="8"/>
    </row>
    <row r="60" spans="1:190" s="2" customFormat="1" ht="17.100000000000001" customHeight="1">
      <c r="A60" s="13" t="s">
        <v>45</v>
      </c>
      <c r="B60" s="24">
        <v>687.23089021789076</v>
      </c>
      <c r="C60" s="24">
        <v>977.75920999999994</v>
      </c>
      <c r="D60" s="4">
        <f t="shared" si="26"/>
        <v>1.2222752125839389</v>
      </c>
      <c r="E60" s="10">
        <v>15</v>
      </c>
      <c r="F60" s="5">
        <f t="shared" si="34"/>
        <v>1</v>
      </c>
      <c r="G60" s="5">
        <v>10</v>
      </c>
      <c r="H60" s="5"/>
      <c r="I60" s="5"/>
      <c r="J60" s="4">
        <f t="shared" si="35"/>
        <v>1.0001607846289893</v>
      </c>
      <c r="K60" s="5">
        <v>10</v>
      </c>
      <c r="L60" s="5"/>
      <c r="M60" s="5"/>
      <c r="N60" s="4">
        <f t="shared" si="36"/>
        <v>0.4440333024976873</v>
      </c>
      <c r="O60" s="5">
        <v>15</v>
      </c>
      <c r="P60" s="5"/>
      <c r="Q60" s="5"/>
      <c r="R60" s="4">
        <f t="shared" si="37"/>
        <v>1.1139328859060402</v>
      </c>
      <c r="S60" s="5">
        <v>10</v>
      </c>
      <c r="T60" s="5"/>
      <c r="U60" s="5"/>
      <c r="V60" s="4">
        <f t="shared" si="38"/>
        <v>0.99820359281437121</v>
      </c>
      <c r="W60" s="5">
        <v>10</v>
      </c>
      <c r="X60" s="5" t="s">
        <v>401</v>
      </c>
      <c r="Y60" s="5" t="s">
        <v>401</v>
      </c>
      <c r="Z60" s="5" t="s">
        <v>401</v>
      </c>
      <c r="AA60" s="5"/>
      <c r="AB60" s="31">
        <f t="shared" si="27"/>
        <v>0.94453714799597732</v>
      </c>
      <c r="AC60" s="32">
        <v>940</v>
      </c>
      <c r="AD60" s="24">
        <f t="shared" si="28"/>
        <v>512.72727272727275</v>
      </c>
      <c r="AE60" s="24">
        <f t="shared" si="29"/>
        <v>484.3</v>
      </c>
      <c r="AF60" s="24">
        <f t="shared" si="30"/>
        <v>-28.427272727272737</v>
      </c>
      <c r="AG60" s="24">
        <v>111.1</v>
      </c>
      <c r="AH60" s="24">
        <v>103.6</v>
      </c>
      <c r="AI60" s="24">
        <v>76.900000000000006</v>
      </c>
      <c r="AJ60" s="24">
        <v>100.8</v>
      </c>
      <c r="AK60" s="24">
        <v>44.6</v>
      </c>
      <c r="AL60" s="24">
        <v>9.9</v>
      </c>
      <c r="AM60" s="24">
        <f t="shared" si="31"/>
        <v>37.4</v>
      </c>
      <c r="AN60" s="47"/>
      <c r="AO60" s="24">
        <f t="shared" si="32"/>
        <v>37.4</v>
      </c>
      <c r="AP60" s="24"/>
      <c r="AQ60" s="24">
        <f t="shared" si="33"/>
        <v>37.4</v>
      </c>
      <c r="AR60" s="24">
        <v>114.7</v>
      </c>
      <c r="AS60" s="24">
        <f t="shared" si="11"/>
        <v>-77.3</v>
      </c>
      <c r="AT60" s="42"/>
      <c r="AU60" s="42"/>
      <c r="AV60" s="1"/>
      <c r="AW60" s="1"/>
      <c r="AX60" s="1"/>
      <c r="AY60" s="1"/>
      <c r="AZ60" s="1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9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9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9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9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9"/>
      <c r="GG60" s="8"/>
      <c r="GH60" s="8"/>
    </row>
    <row r="61" spans="1:190" s="2" customFormat="1" ht="17.100000000000001" customHeight="1">
      <c r="A61" s="13" t="s">
        <v>46</v>
      </c>
      <c r="B61" s="24">
        <v>578.30236592115909</v>
      </c>
      <c r="C61" s="24">
        <v>363.68395999999996</v>
      </c>
      <c r="D61" s="4">
        <f t="shared" si="26"/>
        <v>0.62888201991133053</v>
      </c>
      <c r="E61" s="10">
        <v>15</v>
      </c>
      <c r="F61" s="5">
        <f>F$28</f>
        <v>1</v>
      </c>
      <c r="G61" s="5">
        <v>10</v>
      </c>
      <c r="H61" s="5"/>
      <c r="I61" s="5"/>
      <c r="J61" s="4">
        <f>J$28</f>
        <v>1.0001607846289893</v>
      </c>
      <c r="K61" s="5">
        <v>10</v>
      </c>
      <c r="L61" s="5"/>
      <c r="M61" s="5"/>
      <c r="N61" s="4">
        <f>N$28</f>
        <v>0.4440333024976873</v>
      </c>
      <c r="O61" s="5">
        <v>15</v>
      </c>
      <c r="P61" s="5"/>
      <c r="Q61" s="5"/>
      <c r="R61" s="4">
        <f>R$28</f>
        <v>1.1139328859060402</v>
      </c>
      <c r="S61" s="5">
        <v>10</v>
      </c>
      <c r="T61" s="5"/>
      <c r="U61" s="5"/>
      <c r="V61" s="4">
        <f>V$28</f>
        <v>0.99820359281437121</v>
      </c>
      <c r="W61" s="5">
        <v>10</v>
      </c>
      <c r="X61" s="5" t="s">
        <v>401</v>
      </c>
      <c r="Y61" s="5" t="s">
        <v>401</v>
      </c>
      <c r="Z61" s="5" t="s">
        <v>401</v>
      </c>
      <c r="AA61" s="5"/>
      <c r="AB61" s="31">
        <f t="shared" si="27"/>
        <v>0.81738146385184685</v>
      </c>
      <c r="AC61" s="32">
        <v>1954</v>
      </c>
      <c r="AD61" s="24">
        <f t="shared" si="28"/>
        <v>1065.8181818181818</v>
      </c>
      <c r="AE61" s="24">
        <f t="shared" si="29"/>
        <v>871.2</v>
      </c>
      <c r="AF61" s="24">
        <f t="shared" si="30"/>
        <v>-194.61818181818171</v>
      </c>
      <c r="AG61" s="24">
        <v>83.1</v>
      </c>
      <c r="AH61" s="24">
        <v>59.8</v>
      </c>
      <c r="AI61" s="24">
        <v>159.4</v>
      </c>
      <c r="AJ61" s="24">
        <v>129.5</v>
      </c>
      <c r="AK61" s="24">
        <v>163</v>
      </c>
      <c r="AL61" s="24">
        <v>83.8</v>
      </c>
      <c r="AM61" s="24">
        <f t="shared" si="31"/>
        <v>192.6</v>
      </c>
      <c r="AN61" s="47"/>
      <c r="AO61" s="24">
        <f t="shared" si="32"/>
        <v>192.6</v>
      </c>
      <c r="AP61" s="24"/>
      <c r="AQ61" s="24">
        <f t="shared" si="33"/>
        <v>192.6</v>
      </c>
      <c r="AR61" s="24">
        <v>217.7</v>
      </c>
      <c r="AS61" s="24">
        <f t="shared" si="11"/>
        <v>-25.1</v>
      </c>
      <c r="AT61" s="42"/>
      <c r="AU61" s="42"/>
      <c r="AV61" s="1"/>
      <c r="AW61" s="1"/>
      <c r="AX61" s="1"/>
      <c r="AY61" s="1"/>
      <c r="AZ61" s="1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9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9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9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9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9"/>
      <c r="GG61" s="8"/>
      <c r="GH61" s="8"/>
    </row>
    <row r="62" spans="1:190" s="2" customFormat="1" ht="17.100000000000001" customHeight="1">
      <c r="A62" s="17" t="s">
        <v>47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24"/>
      <c r="AS62" s="24"/>
      <c r="AT62" s="42"/>
      <c r="AU62" s="42"/>
      <c r="AV62" s="1"/>
      <c r="AW62" s="1"/>
      <c r="AX62" s="1"/>
      <c r="AY62" s="1"/>
      <c r="AZ62" s="1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9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9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9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9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9"/>
      <c r="GG62" s="8"/>
      <c r="GH62" s="8"/>
    </row>
    <row r="63" spans="1:190" s="2" customFormat="1" ht="17.100000000000001" customHeight="1">
      <c r="A63" s="13" t="s">
        <v>48</v>
      </c>
      <c r="B63" s="24">
        <v>29575.747714808535</v>
      </c>
      <c r="C63" s="24">
        <v>24774.021379999998</v>
      </c>
      <c r="D63" s="4">
        <f t="shared" si="26"/>
        <v>0.83764649397505109</v>
      </c>
      <c r="E63" s="10">
        <v>15</v>
      </c>
      <c r="F63" s="5">
        <f>F$29</f>
        <v>1</v>
      </c>
      <c r="G63" s="5">
        <v>10</v>
      </c>
      <c r="H63" s="5"/>
      <c r="I63" s="5"/>
      <c r="J63" s="4">
        <f>J$29</f>
        <v>1.1732475791299319</v>
      </c>
      <c r="K63" s="5">
        <v>10</v>
      </c>
      <c r="L63" s="5"/>
      <c r="M63" s="5"/>
      <c r="N63" s="4">
        <f>N$29</f>
        <v>1.0643967431532197</v>
      </c>
      <c r="O63" s="5">
        <v>15</v>
      </c>
      <c r="P63" s="5"/>
      <c r="Q63" s="5"/>
      <c r="R63" s="4">
        <f>R$29</f>
        <v>0.97637038446897606</v>
      </c>
      <c r="S63" s="5">
        <v>10</v>
      </c>
      <c r="T63" s="5"/>
      <c r="U63" s="5"/>
      <c r="V63" s="4">
        <f>V$29</f>
        <v>1.11203125</v>
      </c>
      <c r="W63" s="5">
        <v>10</v>
      </c>
      <c r="X63" s="5" t="s">
        <v>401</v>
      </c>
      <c r="Y63" s="5" t="s">
        <v>401</v>
      </c>
      <c r="Z63" s="5" t="s">
        <v>401</v>
      </c>
      <c r="AA63" s="5"/>
      <c r="AB63" s="31">
        <f t="shared" si="27"/>
        <v>1.0163877241844734</v>
      </c>
      <c r="AC63" s="32">
        <v>57</v>
      </c>
      <c r="AD63" s="24">
        <f t="shared" si="28"/>
        <v>31.09090909090909</v>
      </c>
      <c r="AE63" s="24">
        <f t="shared" si="29"/>
        <v>31.6</v>
      </c>
      <c r="AF63" s="24">
        <f t="shared" si="30"/>
        <v>0.50909090909091148</v>
      </c>
      <c r="AG63" s="24">
        <v>3.7</v>
      </c>
      <c r="AH63" s="24">
        <v>4</v>
      </c>
      <c r="AI63" s="24">
        <v>5.8</v>
      </c>
      <c r="AJ63" s="24">
        <v>5.9</v>
      </c>
      <c r="AK63" s="24">
        <v>4.8</v>
      </c>
      <c r="AL63" s="24"/>
      <c r="AM63" s="24">
        <f t="shared" si="31"/>
        <v>7.4</v>
      </c>
      <c r="AN63" s="47"/>
      <c r="AO63" s="24">
        <f t="shared" si="32"/>
        <v>7.4</v>
      </c>
      <c r="AP63" s="24"/>
      <c r="AQ63" s="24">
        <f t="shared" si="33"/>
        <v>7.4</v>
      </c>
      <c r="AR63" s="24">
        <v>6.3</v>
      </c>
      <c r="AS63" s="24">
        <f t="shared" si="11"/>
        <v>1.1000000000000001</v>
      </c>
      <c r="AT63" s="42"/>
      <c r="AU63" s="42"/>
      <c r="AV63" s="1"/>
      <c r="AW63" s="1"/>
      <c r="AX63" s="1"/>
      <c r="AY63" s="1"/>
      <c r="AZ63" s="1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9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9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9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9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9"/>
      <c r="GG63" s="8"/>
      <c r="GH63" s="8"/>
    </row>
    <row r="64" spans="1:190" s="2" customFormat="1" ht="17.100000000000001" customHeight="1">
      <c r="A64" s="13" t="s">
        <v>49</v>
      </c>
      <c r="B64" s="24">
        <v>207.73484606518093</v>
      </c>
      <c r="C64" s="24">
        <v>350.11015000000003</v>
      </c>
      <c r="D64" s="4">
        <f t="shared" si="26"/>
        <v>1.2485370348940621</v>
      </c>
      <c r="E64" s="10">
        <v>15</v>
      </c>
      <c r="F64" s="5">
        <f t="shared" ref="F64:F73" si="39">F$29</f>
        <v>1</v>
      </c>
      <c r="G64" s="5">
        <v>10</v>
      </c>
      <c r="H64" s="5"/>
      <c r="I64" s="5"/>
      <c r="J64" s="4">
        <f t="shared" ref="J64:J73" si="40">J$29</f>
        <v>1.1732475791299319</v>
      </c>
      <c r="K64" s="5">
        <v>10</v>
      </c>
      <c r="L64" s="5"/>
      <c r="M64" s="5"/>
      <c r="N64" s="4">
        <f t="shared" ref="N64:N73" si="41">N$29</f>
        <v>1.0643967431532197</v>
      </c>
      <c r="O64" s="5">
        <v>15</v>
      </c>
      <c r="P64" s="5"/>
      <c r="Q64" s="5"/>
      <c r="R64" s="4">
        <f t="shared" ref="R64:R73" si="42">R$29</f>
        <v>0.97637038446897606</v>
      </c>
      <c r="S64" s="5">
        <v>10</v>
      </c>
      <c r="T64" s="5"/>
      <c r="U64" s="5"/>
      <c r="V64" s="4">
        <f t="shared" ref="V64:V73" si="43">V$29</f>
        <v>1.11203125</v>
      </c>
      <c r="W64" s="5">
        <v>10</v>
      </c>
      <c r="X64" s="5" t="s">
        <v>401</v>
      </c>
      <c r="Y64" s="5" t="s">
        <v>401</v>
      </c>
      <c r="Z64" s="5" t="s">
        <v>401</v>
      </c>
      <c r="AA64" s="5"/>
      <c r="AB64" s="31">
        <f t="shared" si="27"/>
        <v>1.1044356972385472</v>
      </c>
      <c r="AC64" s="32">
        <v>683</v>
      </c>
      <c r="AD64" s="24">
        <f t="shared" si="28"/>
        <v>372.54545454545456</v>
      </c>
      <c r="AE64" s="24">
        <f t="shared" si="29"/>
        <v>411.5</v>
      </c>
      <c r="AF64" s="24">
        <f t="shared" si="30"/>
        <v>38.954545454545439</v>
      </c>
      <c r="AG64" s="24">
        <v>72.400000000000006</v>
      </c>
      <c r="AH64" s="24">
        <v>73.3</v>
      </c>
      <c r="AI64" s="24">
        <v>64.900000000000006</v>
      </c>
      <c r="AJ64" s="24">
        <v>70.099999999999994</v>
      </c>
      <c r="AK64" s="24">
        <v>64.599999999999994</v>
      </c>
      <c r="AL64" s="24"/>
      <c r="AM64" s="24">
        <f t="shared" si="31"/>
        <v>66.2</v>
      </c>
      <c r="AN64" s="47"/>
      <c r="AO64" s="24">
        <f t="shared" si="32"/>
        <v>66.2</v>
      </c>
      <c r="AP64" s="24"/>
      <c r="AQ64" s="24">
        <f t="shared" si="33"/>
        <v>66.2</v>
      </c>
      <c r="AR64" s="24">
        <v>85.4</v>
      </c>
      <c r="AS64" s="24">
        <f t="shared" si="11"/>
        <v>-19.2</v>
      </c>
      <c r="AT64" s="42"/>
      <c r="AU64" s="42"/>
      <c r="AV64" s="1"/>
      <c r="AW64" s="1"/>
      <c r="AX64" s="1"/>
      <c r="AY64" s="1"/>
      <c r="AZ64" s="1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9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9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9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9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9"/>
      <c r="GG64" s="8"/>
      <c r="GH64" s="8"/>
    </row>
    <row r="65" spans="1:190" s="2" customFormat="1" ht="17.100000000000001" customHeight="1">
      <c r="A65" s="13" t="s">
        <v>50</v>
      </c>
      <c r="B65" s="24">
        <v>2459.0730975924639</v>
      </c>
      <c r="C65" s="24">
        <v>2337.8910300000002</v>
      </c>
      <c r="D65" s="4">
        <f t="shared" si="26"/>
        <v>0.95072042888391317</v>
      </c>
      <c r="E65" s="10">
        <v>15</v>
      </c>
      <c r="F65" s="5">
        <f t="shared" si="39"/>
        <v>1</v>
      </c>
      <c r="G65" s="5">
        <v>10</v>
      </c>
      <c r="H65" s="5"/>
      <c r="I65" s="5"/>
      <c r="J65" s="4">
        <f t="shared" si="40"/>
        <v>1.1732475791299319</v>
      </c>
      <c r="K65" s="5">
        <v>10</v>
      </c>
      <c r="L65" s="5"/>
      <c r="M65" s="5"/>
      <c r="N65" s="4">
        <f t="shared" si="41"/>
        <v>1.0643967431532197</v>
      </c>
      <c r="O65" s="5">
        <v>15</v>
      </c>
      <c r="P65" s="5"/>
      <c r="Q65" s="5"/>
      <c r="R65" s="4">
        <f t="shared" si="42"/>
        <v>0.97637038446897606</v>
      </c>
      <c r="S65" s="5">
        <v>10</v>
      </c>
      <c r="T65" s="5"/>
      <c r="U65" s="5"/>
      <c r="V65" s="4">
        <f t="shared" si="43"/>
        <v>1.11203125</v>
      </c>
      <c r="W65" s="5">
        <v>10</v>
      </c>
      <c r="X65" s="5" t="s">
        <v>401</v>
      </c>
      <c r="Y65" s="5" t="s">
        <v>401</v>
      </c>
      <c r="Z65" s="5" t="s">
        <v>401</v>
      </c>
      <c r="AA65" s="5"/>
      <c r="AB65" s="31">
        <f t="shared" si="27"/>
        <v>1.0406178530935153</v>
      </c>
      <c r="AC65" s="32">
        <v>654</v>
      </c>
      <c r="AD65" s="24">
        <f t="shared" si="28"/>
        <v>356.72727272727275</v>
      </c>
      <c r="AE65" s="24">
        <f t="shared" si="29"/>
        <v>371.2</v>
      </c>
      <c r="AF65" s="24">
        <f t="shared" si="30"/>
        <v>14.472727272727241</v>
      </c>
      <c r="AG65" s="24">
        <v>30.6</v>
      </c>
      <c r="AH65" s="24">
        <v>77.3</v>
      </c>
      <c r="AI65" s="24">
        <v>90</v>
      </c>
      <c r="AJ65" s="24">
        <v>58.3</v>
      </c>
      <c r="AK65" s="24">
        <v>46.9</v>
      </c>
      <c r="AL65" s="24"/>
      <c r="AM65" s="24">
        <f t="shared" si="31"/>
        <v>68.099999999999994</v>
      </c>
      <c r="AN65" s="47"/>
      <c r="AO65" s="24">
        <f t="shared" si="32"/>
        <v>68.099999999999994</v>
      </c>
      <c r="AP65" s="24"/>
      <c r="AQ65" s="24">
        <f t="shared" si="33"/>
        <v>68.099999999999994</v>
      </c>
      <c r="AR65" s="24">
        <v>63.8</v>
      </c>
      <c r="AS65" s="24">
        <f t="shared" si="11"/>
        <v>4.3</v>
      </c>
      <c r="AT65" s="42"/>
      <c r="AU65" s="42"/>
      <c r="AV65" s="1"/>
      <c r="AW65" s="1"/>
      <c r="AX65" s="1"/>
      <c r="AY65" s="1"/>
      <c r="AZ65" s="1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9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9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9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9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9"/>
      <c r="GG65" s="8"/>
      <c r="GH65" s="8"/>
    </row>
    <row r="66" spans="1:190" s="2" customFormat="1" ht="17.100000000000001" customHeight="1">
      <c r="A66" s="13" t="s">
        <v>51</v>
      </c>
      <c r="B66" s="24">
        <v>700.0430060587048</v>
      </c>
      <c r="C66" s="24">
        <v>630.6946999999999</v>
      </c>
      <c r="D66" s="4">
        <f t="shared" si="26"/>
        <v>0.90093707749593677</v>
      </c>
      <c r="E66" s="10">
        <v>15</v>
      </c>
      <c r="F66" s="5">
        <f t="shared" si="39"/>
        <v>1</v>
      </c>
      <c r="G66" s="5">
        <v>10</v>
      </c>
      <c r="H66" s="5"/>
      <c r="I66" s="5"/>
      <c r="J66" s="4">
        <f t="shared" si="40"/>
        <v>1.1732475791299319</v>
      </c>
      <c r="K66" s="5">
        <v>10</v>
      </c>
      <c r="L66" s="5"/>
      <c r="M66" s="5"/>
      <c r="N66" s="4">
        <f t="shared" si="41"/>
        <v>1.0643967431532197</v>
      </c>
      <c r="O66" s="5">
        <v>15</v>
      </c>
      <c r="P66" s="5"/>
      <c r="Q66" s="5"/>
      <c r="R66" s="4">
        <f t="shared" si="42"/>
        <v>0.97637038446897606</v>
      </c>
      <c r="S66" s="5">
        <v>10</v>
      </c>
      <c r="T66" s="5"/>
      <c r="U66" s="5"/>
      <c r="V66" s="4">
        <f t="shared" si="43"/>
        <v>1.11203125</v>
      </c>
      <c r="W66" s="5">
        <v>10</v>
      </c>
      <c r="X66" s="5" t="s">
        <v>401</v>
      </c>
      <c r="Y66" s="5" t="s">
        <v>401</v>
      </c>
      <c r="Z66" s="5" t="s">
        <v>401</v>
      </c>
      <c r="AA66" s="5"/>
      <c r="AB66" s="31">
        <f t="shared" si="27"/>
        <v>1.029949992081806</v>
      </c>
      <c r="AC66" s="32">
        <v>1217</v>
      </c>
      <c r="AD66" s="24">
        <f t="shared" si="28"/>
        <v>663.81818181818187</v>
      </c>
      <c r="AE66" s="24">
        <f t="shared" si="29"/>
        <v>683.7</v>
      </c>
      <c r="AF66" s="24">
        <f t="shared" si="30"/>
        <v>19.881818181818176</v>
      </c>
      <c r="AG66" s="24">
        <v>53.9</v>
      </c>
      <c r="AH66" s="24">
        <v>136.69999999999999</v>
      </c>
      <c r="AI66" s="24">
        <v>61.2</v>
      </c>
      <c r="AJ66" s="24">
        <v>109.2</v>
      </c>
      <c r="AK66" s="24">
        <v>110.5</v>
      </c>
      <c r="AL66" s="24"/>
      <c r="AM66" s="24">
        <f t="shared" si="31"/>
        <v>212.2</v>
      </c>
      <c r="AN66" s="47"/>
      <c r="AO66" s="24">
        <f t="shared" si="32"/>
        <v>212.2</v>
      </c>
      <c r="AP66" s="24"/>
      <c r="AQ66" s="24">
        <f t="shared" si="33"/>
        <v>212.2</v>
      </c>
      <c r="AR66" s="24">
        <v>197</v>
      </c>
      <c r="AS66" s="24">
        <f t="shared" si="11"/>
        <v>15.2</v>
      </c>
      <c r="AT66" s="42"/>
      <c r="AU66" s="42"/>
      <c r="AV66" s="1"/>
      <c r="AW66" s="1"/>
      <c r="AX66" s="1"/>
      <c r="AY66" s="1"/>
      <c r="AZ66" s="1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9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9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9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9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9"/>
      <c r="GG66" s="8"/>
      <c r="GH66" s="8"/>
    </row>
    <row r="67" spans="1:190" s="2" customFormat="1" ht="17.100000000000001" customHeight="1">
      <c r="A67" s="13" t="s">
        <v>52</v>
      </c>
      <c r="B67" s="24">
        <v>480.69162134516057</v>
      </c>
      <c r="C67" s="24">
        <v>532.10477999999989</v>
      </c>
      <c r="D67" s="4">
        <f t="shared" si="26"/>
        <v>1.1069566357553009</v>
      </c>
      <c r="E67" s="10">
        <v>15</v>
      </c>
      <c r="F67" s="5">
        <f t="shared" si="39"/>
        <v>1</v>
      </c>
      <c r="G67" s="5">
        <v>10</v>
      </c>
      <c r="H67" s="5"/>
      <c r="I67" s="5"/>
      <c r="J67" s="4">
        <f t="shared" si="40"/>
        <v>1.1732475791299319</v>
      </c>
      <c r="K67" s="5">
        <v>10</v>
      </c>
      <c r="L67" s="5"/>
      <c r="M67" s="5"/>
      <c r="N67" s="4">
        <f t="shared" si="41"/>
        <v>1.0643967431532197</v>
      </c>
      <c r="O67" s="5">
        <v>15</v>
      </c>
      <c r="P67" s="5"/>
      <c r="Q67" s="5"/>
      <c r="R67" s="4">
        <f t="shared" si="42"/>
        <v>0.97637038446897606</v>
      </c>
      <c r="S67" s="5">
        <v>10</v>
      </c>
      <c r="T67" s="5"/>
      <c r="U67" s="5"/>
      <c r="V67" s="4">
        <f t="shared" si="43"/>
        <v>1.11203125</v>
      </c>
      <c r="W67" s="5">
        <v>10</v>
      </c>
      <c r="X67" s="5" t="s">
        <v>401</v>
      </c>
      <c r="Y67" s="5" t="s">
        <v>401</v>
      </c>
      <c r="Z67" s="5" t="s">
        <v>401</v>
      </c>
      <c r="AA67" s="5"/>
      <c r="AB67" s="31">
        <f t="shared" si="27"/>
        <v>1.0740970402802412</v>
      </c>
      <c r="AC67" s="32">
        <v>1290</v>
      </c>
      <c r="AD67" s="24">
        <f t="shared" si="28"/>
        <v>703.63636363636363</v>
      </c>
      <c r="AE67" s="24">
        <f t="shared" si="29"/>
        <v>755.8</v>
      </c>
      <c r="AF67" s="24">
        <f t="shared" si="30"/>
        <v>52.163636363636328</v>
      </c>
      <c r="AG67" s="24">
        <v>91.9</v>
      </c>
      <c r="AH67" s="24">
        <v>113</v>
      </c>
      <c r="AI67" s="24">
        <v>114.2</v>
      </c>
      <c r="AJ67" s="24">
        <v>119.5</v>
      </c>
      <c r="AK67" s="24">
        <v>99</v>
      </c>
      <c r="AL67" s="24">
        <v>72.2</v>
      </c>
      <c r="AM67" s="24">
        <f t="shared" si="31"/>
        <v>146</v>
      </c>
      <c r="AN67" s="47"/>
      <c r="AO67" s="24">
        <f t="shared" si="32"/>
        <v>146</v>
      </c>
      <c r="AP67" s="24"/>
      <c r="AQ67" s="24">
        <f t="shared" si="33"/>
        <v>146</v>
      </c>
      <c r="AR67" s="24">
        <v>160.9</v>
      </c>
      <c r="AS67" s="24">
        <f t="shared" si="11"/>
        <v>-14.9</v>
      </c>
      <c r="AT67" s="42"/>
      <c r="AU67" s="42"/>
      <c r="AV67" s="1"/>
      <c r="AW67" s="1"/>
      <c r="AX67" s="1"/>
      <c r="AY67" s="1"/>
      <c r="AZ67" s="1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9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9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9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9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9"/>
      <c r="GG67" s="8"/>
      <c r="GH67" s="8"/>
    </row>
    <row r="68" spans="1:190" s="2" customFormat="1" ht="17.100000000000001" customHeight="1">
      <c r="A68" s="13" t="s">
        <v>53</v>
      </c>
      <c r="B68" s="24">
        <v>546.52882217443801</v>
      </c>
      <c r="C68" s="24">
        <v>633.60257000000001</v>
      </c>
      <c r="D68" s="4">
        <f t="shared" si="26"/>
        <v>1.1593214196446722</v>
      </c>
      <c r="E68" s="10">
        <v>15</v>
      </c>
      <c r="F68" s="5">
        <f t="shared" si="39"/>
        <v>1</v>
      </c>
      <c r="G68" s="5">
        <v>10</v>
      </c>
      <c r="H68" s="5"/>
      <c r="I68" s="5"/>
      <c r="J68" s="4">
        <f t="shared" si="40"/>
        <v>1.1732475791299319</v>
      </c>
      <c r="K68" s="5">
        <v>10</v>
      </c>
      <c r="L68" s="5"/>
      <c r="M68" s="5"/>
      <c r="N68" s="4">
        <f t="shared" si="41"/>
        <v>1.0643967431532197</v>
      </c>
      <c r="O68" s="5">
        <v>15</v>
      </c>
      <c r="P68" s="5"/>
      <c r="Q68" s="5"/>
      <c r="R68" s="4">
        <f t="shared" si="42"/>
        <v>0.97637038446897606</v>
      </c>
      <c r="S68" s="5">
        <v>10</v>
      </c>
      <c r="T68" s="5"/>
      <c r="U68" s="5"/>
      <c r="V68" s="4">
        <f t="shared" si="43"/>
        <v>1.11203125</v>
      </c>
      <c r="W68" s="5">
        <v>10</v>
      </c>
      <c r="X68" s="5" t="s">
        <v>401</v>
      </c>
      <c r="Y68" s="5" t="s">
        <v>401</v>
      </c>
      <c r="Z68" s="5" t="s">
        <v>401</v>
      </c>
      <c r="AA68" s="5"/>
      <c r="AB68" s="31">
        <f t="shared" si="27"/>
        <v>1.0853180653993924</v>
      </c>
      <c r="AC68" s="32">
        <v>1006</v>
      </c>
      <c r="AD68" s="24">
        <f t="shared" si="28"/>
        <v>548.72727272727275</v>
      </c>
      <c r="AE68" s="24">
        <f t="shared" si="29"/>
        <v>595.5</v>
      </c>
      <c r="AF68" s="24">
        <f t="shared" si="30"/>
        <v>46.772727272727252</v>
      </c>
      <c r="AG68" s="24">
        <v>40.200000000000003</v>
      </c>
      <c r="AH68" s="24">
        <v>14.9</v>
      </c>
      <c r="AI68" s="24">
        <v>203.2</v>
      </c>
      <c r="AJ68" s="24">
        <v>27.9</v>
      </c>
      <c r="AK68" s="24">
        <v>28.1</v>
      </c>
      <c r="AL68" s="24">
        <v>137.10000000000002</v>
      </c>
      <c r="AM68" s="24">
        <f t="shared" si="31"/>
        <v>144.1</v>
      </c>
      <c r="AN68" s="47"/>
      <c r="AO68" s="24">
        <f t="shared" si="32"/>
        <v>144.1</v>
      </c>
      <c r="AP68" s="24">
        <f>MIN(AO68,45.7)</f>
        <v>45.7</v>
      </c>
      <c r="AQ68" s="24">
        <f t="shared" si="33"/>
        <v>98.4</v>
      </c>
      <c r="AR68" s="24">
        <v>116.3</v>
      </c>
      <c r="AS68" s="24">
        <f t="shared" si="11"/>
        <v>-17.899999999999999</v>
      </c>
      <c r="AT68" s="42"/>
      <c r="AU68" s="42"/>
      <c r="AV68" s="1"/>
      <c r="AW68" s="1"/>
      <c r="AX68" s="1"/>
      <c r="AY68" s="1"/>
      <c r="AZ68" s="1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9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9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9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9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9"/>
      <c r="GG68" s="8"/>
      <c r="GH68" s="8"/>
    </row>
    <row r="69" spans="1:190" s="2" customFormat="1" ht="17.100000000000001" customHeight="1">
      <c r="A69" s="13" t="s">
        <v>54</v>
      </c>
      <c r="B69" s="24">
        <v>730.69890062113166</v>
      </c>
      <c r="C69" s="24">
        <v>886.46997000000022</v>
      </c>
      <c r="D69" s="4">
        <f t="shared" si="26"/>
        <v>1.2013180927529048</v>
      </c>
      <c r="E69" s="10">
        <v>15</v>
      </c>
      <c r="F69" s="5">
        <f t="shared" si="39"/>
        <v>1</v>
      </c>
      <c r="G69" s="5">
        <v>10</v>
      </c>
      <c r="H69" s="5"/>
      <c r="I69" s="5"/>
      <c r="J69" s="4">
        <f t="shared" si="40"/>
        <v>1.1732475791299319</v>
      </c>
      <c r="K69" s="5">
        <v>10</v>
      </c>
      <c r="L69" s="5"/>
      <c r="M69" s="5"/>
      <c r="N69" s="4">
        <f t="shared" si="41"/>
        <v>1.0643967431532197</v>
      </c>
      <c r="O69" s="5">
        <v>15</v>
      </c>
      <c r="P69" s="5"/>
      <c r="Q69" s="5"/>
      <c r="R69" s="4">
        <f t="shared" si="42"/>
        <v>0.97637038446897606</v>
      </c>
      <c r="S69" s="5">
        <v>10</v>
      </c>
      <c r="T69" s="5"/>
      <c r="U69" s="5"/>
      <c r="V69" s="4">
        <f t="shared" si="43"/>
        <v>1.11203125</v>
      </c>
      <c r="W69" s="5">
        <v>10</v>
      </c>
      <c r="X69" s="5" t="s">
        <v>401</v>
      </c>
      <c r="Y69" s="5" t="s">
        <v>401</v>
      </c>
      <c r="Z69" s="5" t="s">
        <v>401</v>
      </c>
      <c r="AA69" s="5"/>
      <c r="AB69" s="31">
        <f t="shared" si="27"/>
        <v>1.0943173524940135</v>
      </c>
      <c r="AC69" s="32">
        <v>1430</v>
      </c>
      <c r="AD69" s="24">
        <f t="shared" si="28"/>
        <v>780</v>
      </c>
      <c r="AE69" s="24">
        <f t="shared" si="29"/>
        <v>853.6</v>
      </c>
      <c r="AF69" s="24">
        <f t="shared" si="30"/>
        <v>73.600000000000023</v>
      </c>
      <c r="AG69" s="24">
        <v>84.6</v>
      </c>
      <c r="AH69" s="24">
        <v>159.80000000000001</v>
      </c>
      <c r="AI69" s="24">
        <v>42.4</v>
      </c>
      <c r="AJ69" s="24">
        <v>93.8</v>
      </c>
      <c r="AK69" s="24">
        <v>141.5</v>
      </c>
      <c r="AL69" s="24">
        <v>124.6</v>
      </c>
      <c r="AM69" s="24">
        <f t="shared" si="31"/>
        <v>206.9</v>
      </c>
      <c r="AN69" s="47"/>
      <c r="AO69" s="24">
        <f t="shared" si="32"/>
        <v>206.9</v>
      </c>
      <c r="AP69" s="24"/>
      <c r="AQ69" s="24">
        <f t="shared" si="33"/>
        <v>206.9</v>
      </c>
      <c r="AR69" s="24">
        <v>239.2</v>
      </c>
      <c r="AS69" s="24">
        <f t="shared" si="11"/>
        <v>-32.299999999999997</v>
      </c>
      <c r="AT69" s="42"/>
      <c r="AU69" s="42"/>
      <c r="AV69" s="1"/>
      <c r="AW69" s="1"/>
      <c r="AX69" s="1"/>
      <c r="AY69" s="1"/>
      <c r="AZ69" s="1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9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9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9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9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9"/>
      <c r="GG69" s="8"/>
      <c r="GH69" s="8"/>
    </row>
    <row r="70" spans="1:190" s="2" customFormat="1" ht="17.100000000000001" customHeight="1">
      <c r="A70" s="13" t="s">
        <v>55</v>
      </c>
      <c r="B70" s="24">
        <v>6181.1284875099445</v>
      </c>
      <c r="C70" s="24">
        <v>4738.9930200000008</v>
      </c>
      <c r="D70" s="4">
        <f t="shared" si="26"/>
        <v>0.76668734998406329</v>
      </c>
      <c r="E70" s="10">
        <v>15</v>
      </c>
      <c r="F70" s="5">
        <f t="shared" si="39"/>
        <v>1</v>
      </c>
      <c r="G70" s="5">
        <v>10</v>
      </c>
      <c r="H70" s="5"/>
      <c r="I70" s="5"/>
      <c r="J70" s="4">
        <f t="shared" si="40"/>
        <v>1.1732475791299319</v>
      </c>
      <c r="K70" s="5">
        <v>10</v>
      </c>
      <c r="L70" s="5"/>
      <c r="M70" s="5"/>
      <c r="N70" s="4">
        <f t="shared" si="41"/>
        <v>1.0643967431532197</v>
      </c>
      <c r="O70" s="5">
        <v>15</v>
      </c>
      <c r="P70" s="5"/>
      <c r="Q70" s="5"/>
      <c r="R70" s="4">
        <f t="shared" si="42"/>
        <v>0.97637038446897606</v>
      </c>
      <c r="S70" s="5">
        <v>10</v>
      </c>
      <c r="T70" s="5"/>
      <c r="U70" s="5"/>
      <c r="V70" s="4">
        <f t="shared" si="43"/>
        <v>1.11203125</v>
      </c>
      <c r="W70" s="5">
        <v>10</v>
      </c>
      <c r="X70" s="5" t="s">
        <v>401</v>
      </c>
      <c r="Y70" s="5" t="s">
        <v>401</v>
      </c>
      <c r="Z70" s="5" t="s">
        <v>401</v>
      </c>
      <c r="AA70" s="5"/>
      <c r="AB70" s="31">
        <f t="shared" si="27"/>
        <v>1.0011821933292617</v>
      </c>
      <c r="AC70" s="32">
        <v>81</v>
      </c>
      <c r="AD70" s="24">
        <f t="shared" si="28"/>
        <v>44.18181818181818</v>
      </c>
      <c r="AE70" s="24">
        <f>ROUND(AB70*AD70,1)</f>
        <v>44.2</v>
      </c>
      <c r="AF70" s="24">
        <f t="shared" si="30"/>
        <v>1.8181818181822962E-2</v>
      </c>
      <c r="AG70" s="24">
        <v>6.2</v>
      </c>
      <c r="AH70" s="24">
        <v>5.2</v>
      </c>
      <c r="AI70" s="24">
        <v>6.4</v>
      </c>
      <c r="AJ70" s="24">
        <v>5.9</v>
      </c>
      <c r="AK70" s="24">
        <v>6.4</v>
      </c>
      <c r="AL70" s="24"/>
      <c r="AM70" s="24">
        <f t="shared" si="31"/>
        <v>14.1</v>
      </c>
      <c r="AN70" s="47"/>
      <c r="AO70" s="24">
        <f t="shared" si="32"/>
        <v>14.1</v>
      </c>
      <c r="AP70" s="24"/>
      <c r="AQ70" s="24">
        <f t="shared" si="33"/>
        <v>14.1</v>
      </c>
      <c r="AR70" s="24">
        <v>11.9</v>
      </c>
      <c r="AS70" s="24">
        <f t="shared" si="11"/>
        <v>2.2000000000000002</v>
      </c>
      <c r="AT70" s="42"/>
      <c r="AU70" s="42"/>
      <c r="AV70" s="1"/>
      <c r="AW70" s="1"/>
      <c r="AX70" s="1"/>
      <c r="AY70" s="1"/>
      <c r="AZ70" s="1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9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9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9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9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9"/>
      <c r="GG70" s="8"/>
      <c r="GH70" s="8"/>
    </row>
    <row r="71" spans="1:190" s="2" customFormat="1" ht="17.100000000000001" customHeight="1">
      <c r="A71" s="13" t="s">
        <v>56</v>
      </c>
      <c r="B71" s="24">
        <v>904.906662180323</v>
      </c>
      <c r="C71" s="24">
        <v>1835.8476900000001</v>
      </c>
      <c r="D71" s="4">
        <f t="shared" si="26"/>
        <v>1.2828770222087464</v>
      </c>
      <c r="E71" s="10">
        <v>15</v>
      </c>
      <c r="F71" s="5">
        <f t="shared" si="39"/>
        <v>1</v>
      </c>
      <c r="G71" s="5">
        <v>10</v>
      </c>
      <c r="H71" s="5"/>
      <c r="I71" s="5"/>
      <c r="J71" s="4">
        <f t="shared" si="40"/>
        <v>1.1732475791299319</v>
      </c>
      <c r="K71" s="5">
        <v>10</v>
      </c>
      <c r="L71" s="5"/>
      <c r="M71" s="5"/>
      <c r="N71" s="4">
        <f t="shared" si="41"/>
        <v>1.0643967431532197</v>
      </c>
      <c r="O71" s="5">
        <v>15</v>
      </c>
      <c r="P71" s="5"/>
      <c r="Q71" s="5"/>
      <c r="R71" s="4">
        <f t="shared" si="42"/>
        <v>0.97637038446897606</v>
      </c>
      <c r="S71" s="5">
        <v>10</v>
      </c>
      <c r="T71" s="5"/>
      <c r="U71" s="5"/>
      <c r="V71" s="4">
        <f t="shared" si="43"/>
        <v>1.11203125</v>
      </c>
      <c r="W71" s="5">
        <v>10</v>
      </c>
      <c r="X71" s="5" t="s">
        <v>401</v>
      </c>
      <c r="Y71" s="5" t="s">
        <v>401</v>
      </c>
      <c r="Z71" s="5" t="s">
        <v>401</v>
      </c>
      <c r="AA71" s="5"/>
      <c r="AB71" s="31">
        <f t="shared" si="27"/>
        <v>1.1117942659488367</v>
      </c>
      <c r="AC71" s="32">
        <v>834</v>
      </c>
      <c r="AD71" s="24">
        <f t="shared" si="28"/>
        <v>454.90909090909088</v>
      </c>
      <c r="AE71" s="24">
        <f t="shared" si="29"/>
        <v>505.8</v>
      </c>
      <c r="AF71" s="24">
        <f t="shared" si="30"/>
        <v>50.890909090909133</v>
      </c>
      <c r="AG71" s="24">
        <v>73.8</v>
      </c>
      <c r="AH71" s="24">
        <v>98.6</v>
      </c>
      <c r="AI71" s="24">
        <v>92.4</v>
      </c>
      <c r="AJ71" s="24">
        <v>89.5</v>
      </c>
      <c r="AK71" s="24">
        <v>80.400000000000006</v>
      </c>
      <c r="AL71" s="24"/>
      <c r="AM71" s="24">
        <f t="shared" si="31"/>
        <v>71.099999999999994</v>
      </c>
      <c r="AN71" s="47"/>
      <c r="AO71" s="24">
        <f t="shared" si="32"/>
        <v>71.099999999999994</v>
      </c>
      <c r="AP71" s="24"/>
      <c r="AQ71" s="24">
        <f t="shared" si="33"/>
        <v>71.099999999999994</v>
      </c>
      <c r="AR71" s="24">
        <v>97.9</v>
      </c>
      <c r="AS71" s="24">
        <f t="shared" si="11"/>
        <v>-26.8</v>
      </c>
      <c r="AT71" s="42"/>
      <c r="AU71" s="42"/>
      <c r="AV71" s="1"/>
      <c r="AW71" s="1"/>
      <c r="AX71" s="1"/>
      <c r="AY71" s="1"/>
      <c r="AZ71" s="1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9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9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9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9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9"/>
      <c r="GG71" s="8"/>
      <c r="GH71" s="8"/>
    </row>
    <row r="72" spans="1:190" s="2" customFormat="1" ht="17.100000000000001" customHeight="1">
      <c r="A72" s="13" t="s">
        <v>57</v>
      </c>
      <c r="B72" s="24">
        <v>621.64129723358519</v>
      </c>
      <c r="C72" s="24">
        <v>747.74620000000004</v>
      </c>
      <c r="D72" s="4">
        <f t="shared" si="26"/>
        <v>1.2002857987922624</v>
      </c>
      <c r="E72" s="10">
        <v>15</v>
      </c>
      <c r="F72" s="5">
        <f t="shared" si="39"/>
        <v>1</v>
      </c>
      <c r="G72" s="5">
        <v>10</v>
      </c>
      <c r="H72" s="5"/>
      <c r="I72" s="5"/>
      <c r="J72" s="4">
        <f t="shared" si="40"/>
        <v>1.1732475791299319</v>
      </c>
      <c r="K72" s="5">
        <v>10</v>
      </c>
      <c r="L72" s="5"/>
      <c r="M72" s="5"/>
      <c r="N72" s="4">
        <f t="shared" si="41"/>
        <v>1.0643967431532197</v>
      </c>
      <c r="O72" s="5">
        <v>15</v>
      </c>
      <c r="P72" s="5"/>
      <c r="Q72" s="5"/>
      <c r="R72" s="4">
        <f t="shared" si="42"/>
        <v>0.97637038446897606</v>
      </c>
      <c r="S72" s="5">
        <v>10</v>
      </c>
      <c r="T72" s="5"/>
      <c r="U72" s="5"/>
      <c r="V72" s="4">
        <f t="shared" si="43"/>
        <v>1.11203125</v>
      </c>
      <c r="W72" s="5">
        <v>10</v>
      </c>
      <c r="X72" s="5" t="s">
        <v>401</v>
      </c>
      <c r="Y72" s="5" t="s">
        <v>401</v>
      </c>
      <c r="Z72" s="5" t="s">
        <v>401</v>
      </c>
      <c r="AA72" s="5"/>
      <c r="AB72" s="31">
        <f t="shared" si="27"/>
        <v>1.0940961466453045</v>
      </c>
      <c r="AC72" s="32">
        <v>668</v>
      </c>
      <c r="AD72" s="24">
        <f t="shared" si="28"/>
        <v>364.36363636363637</v>
      </c>
      <c r="AE72" s="24">
        <f t="shared" si="29"/>
        <v>398.6</v>
      </c>
      <c r="AF72" s="24">
        <f t="shared" si="30"/>
        <v>34.236363636363649</v>
      </c>
      <c r="AG72" s="24">
        <v>78.900000000000006</v>
      </c>
      <c r="AH72" s="24">
        <v>51.5</v>
      </c>
      <c r="AI72" s="24">
        <v>16.5</v>
      </c>
      <c r="AJ72" s="24">
        <v>71.7</v>
      </c>
      <c r="AK72" s="24">
        <v>68.3</v>
      </c>
      <c r="AL72" s="24"/>
      <c r="AM72" s="24">
        <f t="shared" si="31"/>
        <v>111.7</v>
      </c>
      <c r="AN72" s="47"/>
      <c r="AO72" s="24">
        <f t="shared" si="32"/>
        <v>111.7</v>
      </c>
      <c r="AP72" s="24"/>
      <c r="AQ72" s="24">
        <f t="shared" si="33"/>
        <v>111.7</v>
      </c>
      <c r="AR72" s="24">
        <v>126.8</v>
      </c>
      <c r="AS72" s="24">
        <f t="shared" ref="AS72:AS135" si="44">ROUND(AQ72-AR72,1)</f>
        <v>-15.1</v>
      </c>
      <c r="AT72" s="42"/>
      <c r="AU72" s="42"/>
      <c r="AV72" s="1"/>
      <c r="AW72" s="1"/>
      <c r="AX72" s="1"/>
      <c r="AY72" s="1"/>
      <c r="AZ72" s="1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9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9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9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9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9"/>
      <c r="GG72" s="8"/>
      <c r="GH72" s="8"/>
    </row>
    <row r="73" spans="1:190" s="2" customFormat="1" ht="17.100000000000001" customHeight="1">
      <c r="A73" s="13" t="s">
        <v>58</v>
      </c>
      <c r="B73" s="24">
        <v>619.98206528066839</v>
      </c>
      <c r="C73" s="24">
        <v>339.44251000000003</v>
      </c>
      <c r="D73" s="4">
        <f t="shared" si="26"/>
        <v>0.54750375697776521</v>
      </c>
      <c r="E73" s="10">
        <v>15</v>
      </c>
      <c r="F73" s="5">
        <f t="shared" si="39"/>
        <v>1</v>
      </c>
      <c r="G73" s="5">
        <v>10</v>
      </c>
      <c r="H73" s="5"/>
      <c r="I73" s="5"/>
      <c r="J73" s="4">
        <f t="shared" si="40"/>
        <v>1.1732475791299319</v>
      </c>
      <c r="K73" s="5">
        <v>10</v>
      </c>
      <c r="L73" s="5"/>
      <c r="M73" s="5"/>
      <c r="N73" s="4">
        <f t="shared" si="41"/>
        <v>1.0643967431532197</v>
      </c>
      <c r="O73" s="5">
        <v>15</v>
      </c>
      <c r="P73" s="5"/>
      <c r="Q73" s="5"/>
      <c r="R73" s="4">
        <f t="shared" si="42"/>
        <v>0.97637038446897606</v>
      </c>
      <c r="S73" s="5">
        <v>10</v>
      </c>
      <c r="T73" s="5"/>
      <c r="U73" s="5"/>
      <c r="V73" s="4">
        <f t="shared" si="43"/>
        <v>1.11203125</v>
      </c>
      <c r="W73" s="5">
        <v>10</v>
      </c>
      <c r="X73" s="5" t="s">
        <v>401</v>
      </c>
      <c r="Y73" s="5" t="s">
        <v>401</v>
      </c>
      <c r="Z73" s="5" t="s">
        <v>401</v>
      </c>
      <c r="AA73" s="5"/>
      <c r="AB73" s="31">
        <f t="shared" si="27"/>
        <v>0.95421428054219781</v>
      </c>
      <c r="AC73" s="32">
        <v>876</v>
      </c>
      <c r="AD73" s="24">
        <f t="shared" si="28"/>
        <v>477.81818181818187</v>
      </c>
      <c r="AE73" s="24">
        <f t="shared" si="29"/>
        <v>455.9</v>
      </c>
      <c r="AF73" s="24">
        <f t="shared" si="30"/>
        <v>-21.918181818181893</v>
      </c>
      <c r="AG73" s="24">
        <v>73.3</v>
      </c>
      <c r="AH73" s="24">
        <v>18.399999999999999</v>
      </c>
      <c r="AI73" s="24">
        <v>82.3</v>
      </c>
      <c r="AJ73" s="24">
        <v>71.099999999999994</v>
      </c>
      <c r="AK73" s="24">
        <v>52.1</v>
      </c>
      <c r="AL73" s="24"/>
      <c r="AM73" s="24">
        <f t="shared" si="31"/>
        <v>158.69999999999999</v>
      </c>
      <c r="AN73" s="47"/>
      <c r="AO73" s="24">
        <f t="shared" si="32"/>
        <v>158.69999999999999</v>
      </c>
      <c r="AP73" s="24"/>
      <c r="AQ73" s="24">
        <f t="shared" si="33"/>
        <v>158.69999999999999</v>
      </c>
      <c r="AR73" s="24">
        <v>111.6</v>
      </c>
      <c r="AS73" s="24">
        <f t="shared" si="44"/>
        <v>47.1</v>
      </c>
      <c r="AT73" s="42"/>
      <c r="AU73" s="42"/>
      <c r="AV73" s="1"/>
      <c r="AW73" s="1"/>
      <c r="AX73" s="1"/>
      <c r="AY73" s="1"/>
      <c r="AZ73" s="1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9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9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9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9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9"/>
      <c r="GG73" s="8"/>
      <c r="GH73" s="8"/>
    </row>
    <row r="74" spans="1:190" s="2" customFormat="1" ht="17.100000000000001" customHeight="1">
      <c r="A74" s="13" t="s">
        <v>59</v>
      </c>
      <c r="B74" s="24">
        <v>540.12820790366118</v>
      </c>
      <c r="C74" s="24">
        <v>1105.0351599999999</v>
      </c>
      <c r="D74" s="4">
        <f t="shared" si="26"/>
        <v>1.2845875671424101</v>
      </c>
      <c r="E74" s="10">
        <v>15</v>
      </c>
      <c r="F74" s="5">
        <f>F$29</f>
        <v>1</v>
      </c>
      <c r="G74" s="5">
        <v>10</v>
      </c>
      <c r="H74" s="5"/>
      <c r="I74" s="5"/>
      <c r="J74" s="4">
        <f>J$29</f>
        <v>1.1732475791299319</v>
      </c>
      <c r="K74" s="5">
        <v>10</v>
      </c>
      <c r="L74" s="5"/>
      <c r="M74" s="5"/>
      <c r="N74" s="4">
        <f>N$29</f>
        <v>1.0643967431532197</v>
      </c>
      <c r="O74" s="5">
        <v>15</v>
      </c>
      <c r="P74" s="5"/>
      <c r="Q74" s="5"/>
      <c r="R74" s="4">
        <f>R$29</f>
        <v>0.97637038446897606</v>
      </c>
      <c r="S74" s="5">
        <v>10</v>
      </c>
      <c r="T74" s="5"/>
      <c r="U74" s="5"/>
      <c r="V74" s="4">
        <f>V$29</f>
        <v>1.11203125</v>
      </c>
      <c r="W74" s="5">
        <v>10</v>
      </c>
      <c r="X74" s="5" t="s">
        <v>401</v>
      </c>
      <c r="Y74" s="5" t="s">
        <v>401</v>
      </c>
      <c r="Z74" s="5" t="s">
        <v>401</v>
      </c>
      <c r="AA74" s="5"/>
      <c r="AB74" s="31">
        <f t="shared" si="27"/>
        <v>1.1121608112917645</v>
      </c>
      <c r="AC74" s="32">
        <v>985</v>
      </c>
      <c r="AD74" s="24">
        <f t="shared" si="28"/>
        <v>537.27272727272725</v>
      </c>
      <c r="AE74" s="24">
        <f t="shared" si="29"/>
        <v>597.5</v>
      </c>
      <c r="AF74" s="24">
        <f t="shared" si="30"/>
        <v>60.227272727272748</v>
      </c>
      <c r="AG74" s="24">
        <v>104.7</v>
      </c>
      <c r="AH74" s="24">
        <v>58.5</v>
      </c>
      <c r="AI74" s="24">
        <v>41.4</v>
      </c>
      <c r="AJ74" s="24">
        <v>101.7</v>
      </c>
      <c r="AK74" s="24">
        <v>62.1</v>
      </c>
      <c r="AL74" s="24"/>
      <c r="AM74" s="24">
        <f t="shared" si="31"/>
        <v>229.1</v>
      </c>
      <c r="AN74" s="47"/>
      <c r="AO74" s="24">
        <f t="shared" si="32"/>
        <v>229.1</v>
      </c>
      <c r="AP74" s="24"/>
      <c r="AQ74" s="24">
        <f t="shared" si="33"/>
        <v>229.1</v>
      </c>
      <c r="AR74" s="24">
        <v>261</v>
      </c>
      <c r="AS74" s="24">
        <f t="shared" si="44"/>
        <v>-31.9</v>
      </c>
      <c r="AT74" s="42"/>
      <c r="AU74" s="42"/>
      <c r="AV74" s="1"/>
      <c r="AW74" s="1"/>
      <c r="AX74" s="1"/>
      <c r="AY74" s="1"/>
      <c r="AZ74" s="1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9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9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9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9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9"/>
      <c r="GG74" s="8"/>
      <c r="GH74" s="8"/>
    </row>
    <row r="75" spans="1:190" s="2" customFormat="1" ht="17.100000000000001" customHeight="1">
      <c r="A75" s="17" t="s">
        <v>60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24"/>
      <c r="AS75" s="24"/>
      <c r="AT75" s="42"/>
      <c r="AU75" s="42"/>
      <c r="AV75" s="1"/>
      <c r="AW75" s="1"/>
      <c r="AX75" s="1"/>
      <c r="AY75" s="1"/>
      <c r="AZ75" s="1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9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9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9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9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9"/>
      <c r="GG75" s="8"/>
      <c r="GH75" s="8"/>
    </row>
    <row r="76" spans="1:190" s="2" customFormat="1" ht="17.100000000000001" customHeight="1">
      <c r="A76" s="13" t="s">
        <v>61</v>
      </c>
      <c r="B76" s="24">
        <v>1641.4277943280251</v>
      </c>
      <c r="C76" s="24">
        <v>1266.3998599999998</v>
      </c>
      <c r="D76" s="4">
        <f t="shared" si="26"/>
        <v>0.77152334350378415</v>
      </c>
      <c r="E76" s="10">
        <v>15</v>
      </c>
      <c r="F76" s="5">
        <f>F$30</f>
        <v>1</v>
      </c>
      <c r="G76" s="5">
        <v>10</v>
      </c>
      <c r="H76" s="5"/>
      <c r="I76" s="5"/>
      <c r="J76" s="4">
        <f>J$30</f>
        <v>1.2032972098269012</v>
      </c>
      <c r="K76" s="5">
        <v>10</v>
      </c>
      <c r="L76" s="5"/>
      <c r="M76" s="5"/>
      <c r="N76" s="4">
        <f>N$30</f>
        <v>1.0310880829015545</v>
      </c>
      <c r="O76" s="5">
        <v>15</v>
      </c>
      <c r="P76" s="5"/>
      <c r="Q76" s="5"/>
      <c r="R76" s="4">
        <f>R$30</f>
        <v>0.95703860640301319</v>
      </c>
      <c r="S76" s="5">
        <v>10</v>
      </c>
      <c r="T76" s="5"/>
      <c r="U76" s="5"/>
      <c r="V76" s="4">
        <f>V$30</f>
        <v>0.9388829787234042</v>
      </c>
      <c r="W76" s="5">
        <v>10</v>
      </c>
      <c r="X76" s="5" t="s">
        <v>401</v>
      </c>
      <c r="Y76" s="5" t="s">
        <v>401</v>
      </c>
      <c r="Z76" s="5" t="s">
        <v>401</v>
      </c>
      <c r="AA76" s="5"/>
      <c r="AB76" s="31">
        <f t="shared" si="27"/>
        <v>0.97187656208018958</v>
      </c>
      <c r="AC76" s="32">
        <v>2187</v>
      </c>
      <c r="AD76" s="24">
        <f t="shared" si="28"/>
        <v>1192.909090909091</v>
      </c>
      <c r="AE76" s="24">
        <f t="shared" si="29"/>
        <v>1159.4000000000001</v>
      </c>
      <c r="AF76" s="24">
        <f t="shared" si="30"/>
        <v>-33.509090909090901</v>
      </c>
      <c r="AG76" s="24">
        <v>240.3</v>
      </c>
      <c r="AH76" s="24">
        <v>258.5</v>
      </c>
      <c r="AI76" s="24">
        <v>0</v>
      </c>
      <c r="AJ76" s="24">
        <v>126</v>
      </c>
      <c r="AK76" s="24">
        <v>202.2</v>
      </c>
      <c r="AL76" s="24">
        <v>79.300000000000011</v>
      </c>
      <c r="AM76" s="24">
        <f t="shared" si="31"/>
        <v>253.1</v>
      </c>
      <c r="AN76" s="47"/>
      <c r="AO76" s="24">
        <f t="shared" si="32"/>
        <v>253.1</v>
      </c>
      <c r="AP76" s="24"/>
      <c r="AQ76" s="24">
        <f t="shared" si="33"/>
        <v>253.1</v>
      </c>
      <c r="AR76" s="24">
        <v>239.1</v>
      </c>
      <c r="AS76" s="24">
        <f t="shared" si="44"/>
        <v>14</v>
      </c>
      <c r="AT76" s="42"/>
      <c r="AU76" s="42"/>
      <c r="AV76" s="1"/>
      <c r="AW76" s="1"/>
      <c r="AX76" s="1"/>
      <c r="AY76" s="1"/>
      <c r="AZ76" s="1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9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9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9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9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9"/>
      <c r="GG76" s="8"/>
      <c r="GH76" s="8"/>
    </row>
    <row r="77" spans="1:190" s="2" customFormat="1" ht="17.100000000000001" customHeight="1">
      <c r="A77" s="13" t="s">
        <v>62</v>
      </c>
      <c r="B77" s="24">
        <v>7315.2182702440614</v>
      </c>
      <c r="C77" s="24">
        <v>5461.9480300000005</v>
      </c>
      <c r="D77" s="4">
        <f t="shared" si="26"/>
        <v>0.74665551022823695</v>
      </c>
      <c r="E77" s="10">
        <v>15</v>
      </c>
      <c r="F77" s="5">
        <f t="shared" ref="F77:F80" si="45">F$30</f>
        <v>1</v>
      </c>
      <c r="G77" s="5">
        <v>10</v>
      </c>
      <c r="H77" s="5"/>
      <c r="I77" s="5"/>
      <c r="J77" s="4">
        <f t="shared" ref="J77:J80" si="46">J$30</f>
        <v>1.2032972098269012</v>
      </c>
      <c r="K77" s="5">
        <v>10</v>
      </c>
      <c r="L77" s="5"/>
      <c r="M77" s="5"/>
      <c r="N77" s="4">
        <f t="shared" ref="N77:N80" si="47">N$30</f>
        <v>1.0310880829015545</v>
      </c>
      <c r="O77" s="5">
        <v>15</v>
      </c>
      <c r="P77" s="5"/>
      <c r="Q77" s="5"/>
      <c r="R77" s="4">
        <f t="shared" ref="R77:R80" si="48">R$30</f>
        <v>0.95703860640301319</v>
      </c>
      <c r="S77" s="5">
        <v>10</v>
      </c>
      <c r="T77" s="5"/>
      <c r="U77" s="5"/>
      <c r="V77" s="4">
        <f t="shared" ref="V77:V80" si="49">V$30</f>
        <v>0.9388829787234042</v>
      </c>
      <c r="W77" s="5">
        <v>10</v>
      </c>
      <c r="X77" s="5" t="s">
        <v>401</v>
      </c>
      <c r="Y77" s="5" t="s">
        <v>401</v>
      </c>
      <c r="Z77" s="5" t="s">
        <v>401</v>
      </c>
      <c r="AA77" s="5"/>
      <c r="AB77" s="31">
        <f t="shared" si="27"/>
        <v>0.96654774066400084</v>
      </c>
      <c r="AC77" s="32">
        <v>2378</v>
      </c>
      <c r="AD77" s="24">
        <f t="shared" si="28"/>
        <v>1297.090909090909</v>
      </c>
      <c r="AE77" s="24">
        <f t="shared" si="29"/>
        <v>1253.7</v>
      </c>
      <c r="AF77" s="24">
        <f t="shared" si="30"/>
        <v>-43.390909090908963</v>
      </c>
      <c r="AG77" s="24">
        <v>227.9</v>
      </c>
      <c r="AH77" s="24">
        <v>218.9</v>
      </c>
      <c r="AI77" s="24">
        <v>141.19999999999999</v>
      </c>
      <c r="AJ77" s="24">
        <v>201.2</v>
      </c>
      <c r="AK77" s="24">
        <v>172.5</v>
      </c>
      <c r="AL77" s="24">
        <v>9</v>
      </c>
      <c r="AM77" s="24">
        <f t="shared" si="31"/>
        <v>283</v>
      </c>
      <c r="AN77" s="47"/>
      <c r="AO77" s="24">
        <f t="shared" si="32"/>
        <v>283</v>
      </c>
      <c r="AP77" s="24"/>
      <c r="AQ77" s="24">
        <f t="shared" si="33"/>
        <v>283</v>
      </c>
      <c r="AR77" s="24">
        <v>260.89999999999998</v>
      </c>
      <c r="AS77" s="24">
        <f t="shared" si="44"/>
        <v>22.1</v>
      </c>
      <c r="AT77" s="42"/>
      <c r="AU77" s="42"/>
      <c r="AV77" s="1"/>
      <c r="AW77" s="1"/>
      <c r="AX77" s="1"/>
      <c r="AY77" s="1"/>
      <c r="AZ77" s="1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9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9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9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9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9"/>
      <c r="GG77" s="8"/>
      <c r="GH77" s="8"/>
    </row>
    <row r="78" spans="1:190" s="2" customFormat="1" ht="17.100000000000001" customHeight="1">
      <c r="A78" s="13" t="s">
        <v>63</v>
      </c>
      <c r="B78" s="24">
        <v>1244.8251497336105</v>
      </c>
      <c r="C78" s="24">
        <v>1463.8721799999998</v>
      </c>
      <c r="D78" s="4">
        <f t="shared" si="26"/>
        <v>1.1759661028002728</v>
      </c>
      <c r="E78" s="10">
        <v>15</v>
      </c>
      <c r="F78" s="5">
        <f t="shared" si="45"/>
        <v>1</v>
      </c>
      <c r="G78" s="5">
        <v>10</v>
      </c>
      <c r="H78" s="5"/>
      <c r="I78" s="5"/>
      <c r="J78" s="4">
        <f t="shared" si="46"/>
        <v>1.2032972098269012</v>
      </c>
      <c r="K78" s="5">
        <v>10</v>
      </c>
      <c r="L78" s="5"/>
      <c r="M78" s="5"/>
      <c r="N78" s="4">
        <f t="shared" si="47"/>
        <v>1.0310880829015545</v>
      </c>
      <c r="O78" s="5">
        <v>15</v>
      </c>
      <c r="P78" s="5"/>
      <c r="Q78" s="5"/>
      <c r="R78" s="4">
        <f t="shared" si="48"/>
        <v>0.95703860640301319</v>
      </c>
      <c r="S78" s="5">
        <v>10</v>
      </c>
      <c r="T78" s="5"/>
      <c r="U78" s="5"/>
      <c r="V78" s="4">
        <f t="shared" si="49"/>
        <v>0.9388829787234042</v>
      </c>
      <c r="W78" s="5">
        <v>10</v>
      </c>
      <c r="X78" s="5" t="s">
        <v>401</v>
      </c>
      <c r="Y78" s="5" t="s">
        <v>401</v>
      </c>
      <c r="Z78" s="5" t="s">
        <v>401</v>
      </c>
      <c r="AA78" s="5"/>
      <c r="AB78" s="31">
        <f t="shared" si="27"/>
        <v>1.0585428676437227</v>
      </c>
      <c r="AC78" s="32">
        <v>1595</v>
      </c>
      <c r="AD78" s="24">
        <f t="shared" si="28"/>
        <v>870</v>
      </c>
      <c r="AE78" s="24">
        <f t="shared" si="29"/>
        <v>920.9</v>
      </c>
      <c r="AF78" s="24">
        <f t="shared" si="30"/>
        <v>50.899999999999977</v>
      </c>
      <c r="AG78" s="24">
        <v>176.6</v>
      </c>
      <c r="AH78" s="24">
        <v>146.80000000000001</v>
      </c>
      <c r="AI78" s="24">
        <v>176.1</v>
      </c>
      <c r="AJ78" s="24">
        <v>158.80000000000001</v>
      </c>
      <c r="AK78" s="24">
        <v>171.1</v>
      </c>
      <c r="AL78" s="24"/>
      <c r="AM78" s="24">
        <f t="shared" si="31"/>
        <v>91.5</v>
      </c>
      <c r="AN78" s="47"/>
      <c r="AO78" s="24">
        <f t="shared" si="32"/>
        <v>91.5</v>
      </c>
      <c r="AP78" s="24"/>
      <c r="AQ78" s="24">
        <f t="shared" si="33"/>
        <v>91.5</v>
      </c>
      <c r="AR78" s="24">
        <v>156.69999999999999</v>
      </c>
      <c r="AS78" s="24">
        <f t="shared" si="44"/>
        <v>-65.2</v>
      </c>
      <c r="AT78" s="42"/>
      <c r="AU78" s="42"/>
      <c r="AV78" s="1"/>
      <c r="AW78" s="1"/>
      <c r="AX78" s="1"/>
      <c r="AY78" s="1"/>
      <c r="AZ78" s="1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9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9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9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9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9"/>
      <c r="GG78" s="8"/>
      <c r="GH78" s="8"/>
    </row>
    <row r="79" spans="1:190" s="2" customFormat="1" ht="17.100000000000001" customHeight="1">
      <c r="A79" s="13" t="s">
        <v>64</v>
      </c>
      <c r="B79" s="24">
        <v>3356.6053066883169</v>
      </c>
      <c r="C79" s="24">
        <v>3663.3404599999999</v>
      </c>
      <c r="D79" s="4">
        <f t="shared" si="26"/>
        <v>1.0913825503107224</v>
      </c>
      <c r="E79" s="10">
        <v>15</v>
      </c>
      <c r="F79" s="5">
        <f t="shared" si="45"/>
        <v>1</v>
      </c>
      <c r="G79" s="5">
        <v>10</v>
      </c>
      <c r="H79" s="5"/>
      <c r="I79" s="5"/>
      <c r="J79" s="4">
        <f t="shared" si="46"/>
        <v>1.2032972098269012</v>
      </c>
      <c r="K79" s="5">
        <v>10</v>
      </c>
      <c r="L79" s="5"/>
      <c r="M79" s="5"/>
      <c r="N79" s="4">
        <f t="shared" si="47"/>
        <v>1.0310880829015545</v>
      </c>
      <c r="O79" s="5">
        <v>15</v>
      </c>
      <c r="P79" s="5"/>
      <c r="Q79" s="5"/>
      <c r="R79" s="4">
        <f t="shared" si="48"/>
        <v>0.95703860640301319</v>
      </c>
      <c r="S79" s="5">
        <v>10</v>
      </c>
      <c r="T79" s="5"/>
      <c r="U79" s="5"/>
      <c r="V79" s="4">
        <f t="shared" si="49"/>
        <v>0.9388829787234042</v>
      </c>
      <c r="W79" s="5">
        <v>10</v>
      </c>
      <c r="X79" s="5" t="s">
        <v>401</v>
      </c>
      <c r="Y79" s="5" t="s">
        <v>401</v>
      </c>
      <c r="Z79" s="5" t="s">
        <v>401</v>
      </c>
      <c r="AA79" s="5"/>
      <c r="AB79" s="31">
        <f t="shared" si="27"/>
        <v>1.0404178206816763</v>
      </c>
      <c r="AC79" s="32">
        <v>1537</v>
      </c>
      <c r="AD79" s="24">
        <f t="shared" si="28"/>
        <v>838.36363636363626</v>
      </c>
      <c r="AE79" s="24">
        <f t="shared" si="29"/>
        <v>872.2</v>
      </c>
      <c r="AF79" s="24">
        <f t="shared" si="30"/>
        <v>33.836363636363785</v>
      </c>
      <c r="AG79" s="24">
        <v>162.80000000000001</v>
      </c>
      <c r="AH79" s="24">
        <v>171.7</v>
      </c>
      <c r="AI79" s="24">
        <v>57.8</v>
      </c>
      <c r="AJ79" s="24">
        <v>83.4</v>
      </c>
      <c r="AK79" s="24">
        <v>142.30000000000001</v>
      </c>
      <c r="AL79" s="24">
        <v>108.5</v>
      </c>
      <c r="AM79" s="24">
        <f t="shared" si="31"/>
        <v>145.69999999999999</v>
      </c>
      <c r="AN79" s="47"/>
      <c r="AO79" s="24">
        <f t="shared" si="32"/>
        <v>145.69999999999999</v>
      </c>
      <c r="AP79" s="24"/>
      <c r="AQ79" s="24">
        <f t="shared" si="33"/>
        <v>145.69999999999999</v>
      </c>
      <c r="AR79" s="24">
        <v>193.4</v>
      </c>
      <c r="AS79" s="24">
        <f t="shared" si="44"/>
        <v>-47.7</v>
      </c>
      <c r="AT79" s="42"/>
      <c r="AU79" s="42"/>
      <c r="AV79" s="1"/>
      <c r="AW79" s="1"/>
      <c r="AX79" s="1"/>
      <c r="AY79" s="1"/>
      <c r="AZ79" s="1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9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9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9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9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9"/>
      <c r="GG79" s="8"/>
      <c r="GH79" s="8"/>
    </row>
    <row r="80" spans="1:190" s="2" customFormat="1" ht="17.100000000000001" customHeight="1">
      <c r="A80" s="13" t="s">
        <v>65</v>
      </c>
      <c r="B80" s="24">
        <v>560.61627717507565</v>
      </c>
      <c r="C80" s="24">
        <v>833.24312000000009</v>
      </c>
      <c r="D80" s="4">
        <f t="shared" si="26"/>
        <v>1.2286298478878781</v>
      </c>
      <c r="E80" s="10">
        <v>15</v>
      </c>
      <c r="F80" s="5">
        <f t="shared" si="45"/>
        <v>1</v>
      </c>
      <c r="G80" s="5">
        <v>10</v>
      </c>
      <c r="H80" s="5"/>
      <c r="I80" s="5"/>
      <c r="J80" s="4">
        <f t="shared" si="46"/>
        <v>1.2032972098269012</v>
      </c>
      <c r="K80" s="5">
        <v>10</v>
      </c>
      <c r="L80" s="5"/>
      <c r="M80" s="5"/>
      <c r="N80" s="4">
        <f t="shared" si="47"/>
        <v>1.0310880829015545</v>
      </c>
      <c r="O80" s="5">
        <v>15</v>
      </c>
      <c r="P80" s="5"/>
      <c r="Q80" s="5"/>
      <c r="R80" s="4">
        <f t="shared" si="48"/>
        <v>0.95703860640301319</v>
      </c>
      <c r="S80" s="5">
        <v>10</v>
      </c>
      <c r="T80" s="5"/>
      <c r="U80" s="5"/>
      <c r="V80" s="4">
        <f t="shared" si="49"/>
        <v>0.9388829787234042</v>
      </c>
      <c r="W80" s="5">
        <v>10</v>
      </c>
      <c r="X80" s="5" t="s">
        <v>401</v>
      </c>
      <c r="Y80" s="5" t="s">
        <v>401</v>
      </c>
      <c r="Z80" s="5" t="s">
        <v>401</v>
      </c>
      <c r="AA80" s="5"/>
      <c r="AB80" s="31">
        <f t="shared" si="27"/>
        <v>1.0698279558767811</v>
      </c>
      <c r="AC80" s="32">
        <v>2350</v>
      </c>
      <c r="AD80" s="24">
        <f t="shared" si="28"/>
        <v>1281.8181818181818</v>
      </c>
      <c r="AE80" s="24">
        <f t="shared" si="29"/>
        <v>1371.3</v>
      </c>
      <c r="AF80" s="24">
        <f t="shared" si="30"/>
        <v>89.481818181818198</v>
      </c>
      <c r="AG80" s="24">
        <v>263.10000000000002</v>
      </c>
      <c r="AH80" s="24">
        <v>134</v>
      </c>
      <c r="AI80" s="24">
        <v>146.80000000000001</v>
      </c>
      <c r="AJ80" s="24">
        <v>252.1</v>
      </c>
      <c r="AK80" s="24">
        <v>174.1</v>
      </c>
      <c r="AL80" s="24"/>
      <c r="AM80" s="24">
        <f t="shared" si="31"/>
        <v>401.2</v>
      </c>
      <c r="AN80" s="47"/>
      <c r="AO80" s="24">
        <f t="shared" si="32"/>
        <v>401.2</v>
      </c>
      <c r="AP80" s="24"/>
      <c r="AQ80" s="24">
        <f t="shared" si="33"/>
        <v>401.2</v>
      </c>
      <c r="AR80" s="24">
        <v>511.8</v>
      </c>
      <c r="AS80" s="24">
        <f t="shared" si="44"/>
        <v>-110.6</v>
      </c>
      <c r="AT80" s="42"/>
      <c r="AU80" s="42"/>
      <c r="AV80" s="1"/>
      <c r="AW80" s="1"/>
      <c r="AX80" s="1"/>
      <c r="AY80" s="1"/>
      <c r="AZ80" s="1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9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9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9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9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9"/>
      <c r="GG80" s="8"/>
      <c r="GH80" s="8"/>
    </row>
    <row r="81" spans="1:190" s="2" customFormat="1" ht="17.100000000000001" customHeight="1">
      <c r="A81" s="17" t="s">
        <v>66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24"/>
      <c r="AS81" s="24"/>
      <c r="AT81" s="42"/>
      <c r="AU81" s="42"/>
      <c r="AV81" s="1"/>
      <c r="AW81" s="1"/>
      <c r="AX81" s="1"/>
      <c r="AY81" s="1"/>
      <c r="AZ81" s="1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9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9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9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9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9"/>
      <c r="GG81" s="8"/>
      <c r="GH81" s="8"/>
    </row>
    <row r="82" spans="1:190" s="2" customFormat="1" ht="17.100000000000001" customHeight="1">
      <c r="A82" s="13" t="s">
        <v>67</v>
      </c>
      <c r="B82" s="24">
        <v>2504.8052173079163</v>
      </c>
      <c r="C82" s="24">
        <v>1426.8870099999999</v>
      </c>
      <c r="D82" s="4">
        <f t="shared" si="26"/>
        <v>0.56965986821664794</v>
      </c>
      <c r="E82" s="10">
        <v>15</v>
      </c>
      <c r="F82" s="5">
        <f>F$31</f>
        <v>1</v>
      </c>
      <c r="G82" s="5">
        <v>10</v>
      </c>
      <c r="H82" s="5"/>
      <c r="I82" s="5"/>
      <c r="J82" s="4">
        <f>J$31</f>
        <v>1.1295559518909775</v>
      </c>
      <c r="K82" s="5">
        <v>10</v>
      </c>
      <c r="L82" s="5"/>
      <c r="M82" s="5"/>
      <c r="N82" s="4">
        <f>N$31</f>
        <v>0.59759481961147087</v>
      </c>
      <c r="O82" s="5">
        <v>15</v>
      </c>
      <c r="P82" s="5"/>
      <c r="Q82" s="5"/>
      <c r="R82" s="4">
        <f>R$31</f>
        <v>0.99149425287356319</v>
      </c>
      <c r="S82" s="5">
        <v>10</v>
      </c>
      <c r="T82" s="5"/>
      <c r="U82" s="5"/>
      <c r="V82" s="4">
        <f>V$31</f>
        <v>1.2370956521739129</v>
      </c>
      <c r="W82" s="5">
        <v>10</v>
      </c>
      <c r="X82" s="5" t="s">
        <v>401</v>
      </c>
      <c r="Y82" s="5" t="s">
        <v>401</v>
      </c>
      <c r="Z82" s="5" t="s">
        <v>401</v>
      </c>
      <c r="AA82" s="5"/>
      <c r="AB82" s="31">
        <f t="shared" si="27"/>
        <v>0.87271826981151879</v>
      </c>
      <c r="AC82" s="32">
        <v>541</v>
      </c>
      <c r="AD82" s="24">
        <f t="shared" si="28"/>
        <v>295.09090909090907</v>
      </c>
      <c r="AE82" s="24">
        <f t="shared" si="29"/>
        <v>257.5</v>
      </c>
      <c r="AF82" s="24">
        <f t="shared" si="30"/>
        <v>-37.590909090909065</v>
      </c>
      <c r="AG82" s="24">
        <v>58.7</v>
      </c>
      <c r="AH82" s="24">
        <v>15.4</v>
      </c>
      <c r="AI82" s="24">
        <v>46.3</v>
      </c>
      <c r="AJ82" s="24">
        <v>29.2</v>
      </c>
      <c r="AK82" s="24">
        <v>24.2</v>
      </c>
      <c r="AL82" s="24"/>
      <c r="AM82" s="24">
        <f t="shared" si="31"/>
        <v>83.7</v>
      </c>
      <c r="AN82" s="47"/>
      <c r="AO82" s="24">
        <f t="shared" si="32"/>
        <v>83.7</v>
      </c>
      <c r="AP82" s="24"/>
      <c r="AQ82" s="24">
        <f t="shared" si="33"/>
        <v>83.7</v>
      </c>
      <c r="AR82" s="24">
        <v>77.8</v>
      </c>
      <c r="AS82" s="24">
        <f t="shared" si="44"/>
        <v>5.9</v>
      </c>
      <c r="AT82" s="42"/>
      <c r="AU82" s="42"/>
      <c r="AV82" s="1"/>
      <c r="AW82" s="1"/>
      <c r="AX82" s="1"/>
      <c r="AY82" s="1"/>
      <c r="AZ82" s="1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9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9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9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9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9"/>
      <c r="GG82" s="8"/>
      <c r="GH82" s="8"/>
    </row>
    <row r="83" spans="1:190" s="2" customFormat="1" ht="17.100000000000001" customHeight="1">
      <c r="A83" s="13" t="s">
        <v>68</v>
      </c>
      <c r="B83" s="24">
        <v>10618.711212873775</v>
      </c>
      <c r="C83" s="24">
        <v>8030.9429799999998</v>
      </c>
      <c r="D83" s="4">
        <f t="shared" si="26"/>
        <v>0.75630110085897706</v>
      </c>
      <c r="E83" s="10">
        <v>15</v>
      </c>
      <c r="F83" s="5">
        <f t="shared" ref="F83:F89" si="50">F$31</f>
        <v>1</v>
      </c>
      <c r="G83" s="5">
        <v>10</v>
      </c>
      <c r="H83" s="5"/>
      <c r="I83" s="5"/>
      <c r="J83" s="4">
        <f t="shared" ref="J83:J89" si="51">J$31</f>
        <v>1.1295559518909775</v>
      </c>
      <c r="K83" s="5">
        <v>10</v>
      </c>
      <c r="L83" s="5"/>
      <c r="M83" s="5"/>
      <c r="N83" s="4">
        <f t="shared" ref="N83:N89" si="52">N$31</f>
        <v>0.59759481961147087</v>
      </c>
      <c r="O83" s="5">
        <v>15</v>
      </c>
      <c r="P83" s="5"/>
      <c r="Q83" s="5"/>
      <c r="R83" s="4">
        <f t="shared" ref="R83:R89" si="53">R$31</f>
        <v>0.99149425287356319</v>
      </c>
      <c r="S83" s="5">
        <v>10</v>
      </c>
      <c r="T83" s="5"/>
      <c r="U83" s="5"/>
      <c r="V83" s="4">
        <f t="shared" ref="V83:V89" si="54">V$31</f>
        <v>1.2370956521739129</v>
      </c>
      <c r="W83" s="5">
        <v>10</v>
      </c>
      <c r="X83" s="5" t="s">
        <v>401</v>
      </c>
      <c r="Y83" s="5" t="s">
        <v>401</v>
      </c>
      <c r="Z83" s="5" t="s">
        <v>401</v>
      </c>
      <c r="AA83" s="5"/>
      <c r="AB83" s="31">
        <f t="shared" si="27"/>
        <v>0.91271281966344653</v>
      </c>
      <c r="AC83" s="32">
        <v>839</v>
      </c>
      <c r="AD83" s="24">
        <f t="shared" si="28"/>
        <v>457.63636363636363</v>
      </c>
      <c r="AE83" s="24">
        <f t="shared" si="29"/>
        <v>417.7</v>
      </c>
      <c r="AF83" s="24">
        <f t="shared" si="30"/>
        <v>-39.936363636363637</v>
      </c>
      <c r="AG83" s="24">
        <v>56.5</v>
      </c>
      <c r="AH83" s="24">
        <v>61.4</v>
      </c>
      <c r="AI83" s="24">
        <v>81.5</v>
      </c>
      <c r="AJ83" s="24">
        <v>71.3</v>
      </c>
      <c r="AK83" s="24">
        <v>86.4</v>
      </c>
      <c r="AL83" s="24"/>
      <c r="AM83" s="24">
        <f t="shared" si="31"/>
        <v>60.6</v>
      </c>
      <c r="AN83" s="47"/>
      <c r="AO83" s="24">
        <f t="shared" si="32"/>
        <v>60.6</v>
      </c>
      <c r="AP83" s="24"/>
      <c r="AQ83" s="24">
        <f t="shared" si="33"/>
        <v>60.6</v>
      </c>
      <c r="AR83" s="24">
        <v>69.7</v>
      </c>
      <c r="AS83" s="24">
        <f t="shared" si="44"/>
        <v>-9.1</v>
      </c>
      <c r="AT83" s="42"/>
      <c r="AU83" s="42"/>
      <c r="AV83" s="1"/>
      <c r="AW83" s="1"/>
      <c r="AX83" s="1"/>
      <c r="AY83" s="1"/>
      <c r="AZ83" s="1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9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9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9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9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9"/>
      <c r="GG83" s="8"/>
      <c r="GH83" s="8"/>
    </row>
    <row r="84" spans="1:190" s="2" customFormat="1" ht="17.100000000000001" customHeight="1">
      <c r="A84" s="13" t="s">
        <v>69</v>
      </c>
      <c r="B84" s="24">
        <v>584.40758462513804</v>
      </c>
      <c r="C84" s="24">
        <v>257.40635000000003</v>
      </c>
      <c r="D84" s="4">
        <f t="shared" si="26"/>
        <v>0.44045689476311395</v>
      </c>
      <c r="E84" s="10">
        <v>15</v>
      </c>
      <c r="F84" s="5">
        <f t="shared" si="50"/>
        <v>1</v>
      </c>
      <c r="G84" s="5">
        <v>10</v>
      </c>
      <c r="H84" s="5"/>
      <c r="I84" s="5"/>
      <c r="J84" s="4">
        <f t="shared" si="51"/>
        <v>1.1295559518909775</v>
      </c>
      <c r="K84" s="5">
        <v>10</v>
      </c>
      <c r="L84" s="5"/>
      <c r="M84" s="5"/>
      <c r="N84" s="4">
        <f t="shared" si="52"/>
        <v>0.59759481961147087</v>
      </c>
      <c r="O84" s="5">
        <v>15</v>
      </c>
      <c r="P84" s="5"/>
      <c r="Q84" s="5"/>
      <c r="R84" s="4">
        <f t="shared" si="53"/>
        <v>0.99149425287356319</v>
      </c>
      <c r="S84" s="5">
        <v>10</v>
      </c>
      <c r="T84" s="5"/>
      <c r="U84" s="5"/>
      <c r="V84" s="4">
        <f t="shared" si="54"/>
        <v>1.2370956521739129</v>
      </c>
      <c r="W84" s="5">
        <v>10</v>
      </c>
      <c r="X84" s="5" t="s">
        <v>401</v>
      </c>
      <c r="Y84" s="5" t="s">
        <v>401</v>
      </c>
      <c r="Z84" s="5" t="s">
        <v>401</v>
      </c>
      <c r="AA84" s="5"/>
      <c r="AB84" s="31">
        <f t="shared" si="27"/>
        <v>0.84503191835719016</v>
      </c>
      <c r="AC84" s="32">
        <v>621</v>
      </c>
      <c r="AD84" s="24">
        <f t="shared" si="28"/>
        <v>338.72727272727275</v>
      </c>
      <c r="AE84" s="24">
        <f t="shared" si="29"/>
        <v>286.2</v>
      </c>
      <c r="AF84" s="24">
        <f t="shared" si="30"/>
        <v>-52.527272727272759</v>
      </c>
      <c r="AG84" s="24">
        <v>25.9</v>
      </c>
      <c r="AH84" s="24">
        <v>34</v>
      </c>
      <c r="AI84" s="24">
        <v>87.3</v>
      </c>
      <c r="AJ84" s="24">
        <v>44.1</v>
      </c>
      <c r="AK84" s="24">
        <v>32.6</v>
      </c>
      <c r="AL84" s="24"/>
      <c r="AM84" s="24">
        <f t="shared" si="31"/>
        <v>62.3</v>
      </c>
      <c r="AN84" s="47"/>
      <c r="AO84" s="24">
        <f t="shared" si="32"/>
        <v>62.3</v>
      </c>
      <c r="AP84" s="24"/>
      <c r="AQ84" s="24">
        <f t="shared" si="33"/>
        <v>62.3</v>
      </c>
      <c r="AR84" s="24">
        <v>46.1</v>
      </c>
      <c r="AS84" s="24">
        <f t="shared" si="44"/>
        <v>16.2</v>
      </c>
      <c r="AT84" s="42"/>
      <c r="AU84" s="42"/>
      <c r="AV84" s="1"/>
      <c r="AW84" s="1"/>
      <c r="AX84" s="1"/>
      <c r="AY84" s="1"/>
      <c r="AZ84" s="1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9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9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9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9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9"/>
      <c r="GG84" s="8"/>
      <c r="GH84" s="8"/>
    </row>
    <row r="85" spans="1:190" s="2" customFormat="1" ht="17.100000000000001" customHeight="1">
      <c r="A85" s="13" t="s">
        <v>70</v>
      </c>
      <c r="B85" s="24">
        <v>977.93942646450341</v>
      </c>
      <c r="C85" s="24">
        <v>1046.23939</v>
      </c>
      <c r="D85" s="4">
        <f t="shared" si="26"/>
        <v>1.0698406891952583</v>
      </c>
      <c r="E85" s="10">
        <v>15</v>
      </c>
      <c r="F85" s="5">
        <f t="shared" si="50"/>
        <v>1</v>
      </c>
      <c r="G85" s="5">
        <v>10</v>
      </c>
      <c r="H85" s="5"/>
      <c r="I85" s="5"/>
      <c r="J85" s="4">
        <f t="shared" si="51"/>
        <v>1.1295559518909775</v>
      </c>
      <c r="K85" s="5">
        <v>10</v>
      </c>
      <c r="L85" s="5"/>
      <c r="M85" s="5"/>
      <c r="N85" s="4">
        <f t="shared" si="52"/>
        <v>0.59759481961147087</v>
      </c>
      <c r="O85" s="5">
        <v>15</v>
      </c>
      <c r="P85" s="5"/>
      <c r="Q85" s="5"/>
      <c r="R85" s="4">
        <f t="shared" si="53"/>
        <v>0.99149425287356319</v>
      </c>
      <c r="S85" s="5">
        <v>10</v>
      </c>
      <c r="T85" s="5"/>
      <c r="U85" s="5"/>
      <c r="V85" s="4">
        <f t="shared" si="54"/>
        <v>1.2370956521739129</v>
      </c>
      <c r="W85" s="5">
        <v>10</v>
      </c>
      <c r="X85" s="5" t="s">
        <v>401</v>
      </c>
      <c r="Y85" s="5" t="s">
        <v>401</v>
      </c>
      <c r="Z85" s="5" t="s">
        <v>401</v>
      </c>
      <c r="AA85" s="5"/>
      <c r="AB85" s="31">
        <f t="shared" si="27"/>
        <v>0.97989987430693537</v>
      </c>
      <c r="AC85" s="32">
        <v>919</v>
      </c>
      <c r="AD85" s="24">
        <f t="shared" si="28"/>
        <v>501.27272727272725</v>
      </c>
      <c r="AE85" s="24">
        <f t="shared" si="29"/>
        <v>491.2</v>
      </c>
      <c r="AF85" s="24">
        <f t="shared" si="30"/>
        <v>-10.072727272727263</v>
      </c>
      <c r="AG85" s="24">
        <v>79.599999999999994</v>
      </c>
      <c r="AH85" s="24">
        <v>104.5</v>
      </c>
      <c r="AI85" s="24">
        <v>101</v>
      </c>
      <c r="AJ85" s="24">
        <v>73.3</v>
      </c>
      <c r="AK85" s="24">
        <v>82.7</v>
      </c>
      <c r="AL85" s="24"/>
      <c r="AM85" s="24">
        <f t="shared" si="31"/>
        <v>50.1</v>
      </c>
      <c r="AN85" s="47"/>
      <c r="AO85" s="24">
        <f t="shared" si="32"/>
        <v>50.1</v>
      </c>
      <c r="AP85" s="24"/>
      <c r="AQ85" s="24">
        <f t="shared" si="33"/>
        <v>50.1</v>
      </c>
      <c r="AR85" s="24">
        <v>93.7</v>
      </c>
      <c r="AS85" s="24">
        <f t="shared" si="44"/>
        <v>-43.6</v>
      </c>
      <c r="AT85" s="42"/>
      <c r="AU85" s="42"/>
      <c r="AV85" s="1"/>
      <c r="AW85" s="1"/>
      <c r="AX85" s="1"/>
      <c r="AY85" s="1"/>
      <c r="AZ85" s="1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9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9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9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9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9"/>
      <c r="GG85" s="8"/>
      <c r="GH85" s="8"/>
    </row>
    <row r="86" spans="1:190" s="2" customFormat="1" ht="17.100000000000001" customHeight="1">
      <c r="A86" s="13" t="s">
        <v>71</v>
      </c>
      <c r="B86" s="24">
        <v>917.1860268237516</v>
      </c>
      <c r="C86" s="24">
        <v>1080.44523</v>
      </c>
      <c r="D86" s="4">
        <f t="shared" si="26"/>
        <v>1.1780000985641059</v>
      </c>
      <c r="E86" s="10">
        <v>15</v>
      </c>
      <c r="F86" s="5">
        <f t="shared" si="50"/>
        <v>1</v>
      </c>
      <c r="G86" s="5">
        <v>10</v>
      </c>
      <c r="H86" s="5"/>
      <c r="I86" s="5"/>
      <c r="J86" s="4">
        <f t="shared" si="51"/>
        <v>1.1295559518909775</v>
      </c>
      <c r="K86" s="5">
        <v>10</v>
      </c>
      <c r="L86" s="5"/>
      <c r="M86" s="5"/>
      <c r="N86" s="4">
        <f t="shared" si="52"/>
        <v>0.59759481961147087</v>
      </c>
      <c r="O86" s="5">
        <v>15</v>
      </c>
      <c r="P86" s="5"/>
      <c r="Q86" s="5"/>
      <c r="R86" s="4">
        <f t="shared" si="53"/>
        <v>0.99149425287356319</v>
      </c>
      <c r="S86" s="5">
        <v>10</v>
      </c>
      <c r="T86" s="5"/>
      <c r="U86" s="5"/>
      <c r="V86" s="4">
        <f t="shared" si="54"/>
        <v>1.2370956521739129</v>
      </c>
      <c r="W86" s="5">
        <v>10</v>
      </c>
      <c r="X86" s="5" t="s">
        <v>401</v>
      </c>
      <c r="Y86" s="5" t="s">
        <v>401</v>
      </c>
      <c r="Z86" s="5" t="s">
        <v>401</v>
      </c>
      <c r="AA86" s="5"/>
      <c r="AB86" s="31">
        <f t="shared" si="27"/>
        <v>1.0030768906002598</v>
      </c>
      <c r="AC86" s="32">
        <v>708</v>
      </c>
      <c r="AD86" s="24">
        <f t="shared" si="28"/>
        <v>386.18181818181813</v>
      </c>
      <c r="AE86" s="24">
        <f t="shared" si="29"/>
        <v>387.4</v>
      </c>
      <c r="AF86" s="24">
        <f t="shared" si="30"/>
        <v>1.2181818181818471</v>
      </c>
      <c r="AG86" s="24">
        <v>46</v>
      </c>
      <c r="AH86" s="24">
        <v>43.9</v>
      </c>
      <c r="AI86" s="24">
        <v>84.6</v>
      </c>
      <c r="AJ86" s="24">
        <v>75.900000000000006</v>
      </c>
      <c r="AK86" s="24">
        <v>75.900000000000006</v>
      </c>
      <c r="AL86" s="24"/>
      <c r="AM86" s="24">
        <f t="shared" si="31"/>
        <v>61.1</v>
      </c>
      <c r="AN86" s="47"/>
      <c r="AO86" s="24">
        <f t="shared" si="32"/>
        <v>61.1</v>
      </c>
      <c r="AP86" s="24"/>
      <c r="AQ86" s="24">
        <f t="shared" si="33"/>
        <v>61.1</v>
      </c>
      <c r="AR86" s="24">
        <v>103.6</v>
      </c>
      <c r="AS86" s="24">
        <f t="shared" si="44"/>
        <v>-42.5</v>
      </c>
      <c r="AT86" s="42"/>
      <c r="AU86" s="42"/>
      <c r="AV86" s="1"/>
      <c r="AW86" s="1"/>
      <c r="AX86" s="1"/>
      <c r="AY86" s="1"/>
      <c r="AZ86" s="1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9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9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9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9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9"/>
      <c r="GG86" s="8"/>
      <c r="GH86" s="8"/>
    </row>
    <row r="87" spans="1:190" s="2" customFormat="1" ht="17.100000000000001" customHeight="1">
      <c r="A87" s="13" t="s">
        <v>72</v>
      </c>
      <c r="B87" s="24">
        <v>612.84754786498763</v>
      </c>
      <c r="C87" s="24">
        <v>409.20799000000005</v>
      </c>
      <c r="D87" s="4">
        <f t="shared" si="26"/>
        <v>0.66771579885663501</v>
      </c>
      <c r="E87" s="10">
        <v>15</v>
      </c>
      <c r="F87" s="5">
        <f t="shared" si="50"/>
        <v>1</v>
      </c>
      <c r="G87" s="5">
        <v>10</v>
      </c>
      <c r="H87" s="5"/>
      <c r="I87" s="5"/>
      <c r="J87" s="4">
        <f t="shared" si="51"/>
        <v>1.1295559518909775</v>
      </c>
      <c r="K87" s="5">
        <v>10</v>
      </c>
      <c r="L87" s="5"/>
      <c r="M87" s="5"/>
      <c r="N87" s="4">
        <f t="shared" si="52"/>
        <v>0.59759481961147087</v>
      </c>
      <c r="O87" s="5">
        <v>15</v>
      </c>
      <c r="P87" s="5"/>
      <c r="Q87" s="5"/>
      <c r="R87" s="4">
        <f t="shared" si="53"/>
        <v>0.99149425287356319</v>
      </c>
      <c r="S87" s="5">
        <v>10</v>
      </c>
      <c r="T87" s="5"/>
      <c r="U87" s="5"/>
      <c r="V87" s="4">
        <f t="shared" si="54"/>
        <v>1.2370956521739129</v>
      </c>
      <c r="W87" s="5">
        <v>10</v>
      </c>
      <c r="X87" s="5" t="s">
        <v>401</v>
      </c>
      <c r="Y87" s="5" t="s">
        <v>401</v>
      </c>
      <c r="Z87" s="5" t="s">
        <v>401</v>
      </c>
      <c r="AA87" s="5"/>
      <c r="AB87" s="31">
        <f t="shared" si="27"/>
        <v>0.89373025494865899</v>
      </c>
      <c r="AC87" s="32">
        <v>1010</v>
      </c>
      <c r="AD87" s="24">
        <f t="shared" si="28"/>
        <v>550.90909090909088</v>
      </c>
      <c r="AE87" s="24">
        <f t="shared" si="29"/>
        <v>492.4</v>
      </c>
      <c r="AF87" s="24">
        <f t="shared" si="30"/>
        <v>-58.509090909090901</v>
      </c>
      <c r="AG87" s="24">
        <v>64.7</v>
      </c>
      <c r="AH87" s="24">
        <v>85.2</v>
      </c>
      <c r="AI87" s="24">
        <v>50.4</v>
      </c>
      <c r="AJ87" s="24">
        <v>23.2</v>
      </c>
      <c r="AK87" s="24">
        <v>55.9</v>
      </c>
      <c r="AL87" s="24">
        <v>109.4</v>
      </c>
      <c r="AM87" s="24">
        <f t="shared" si="31"/>
        <v>103.6</v>
      </c>
      <c r="AN87" s="47"/>
      <c r="AO87" s="24">
        <f t="shared" si="32"/>
        <v>103.6</v>
      </c>
      <c r="AP87" s="24"/>
      <c r="AQ87" s="24">
        <f t="shared" si="33"/>
        <v>103.6</v>
      </c>
      <c r="AR87" s="24">
        <v>104</v>
      </c>
      <c r="AS87" s="24">
        <f t="shared" si="44"/>
        <v>-0.4</v>
      </c>
      <c r="AT87" s="42"/>
      <c r="AU87" s="42"/>
      <c r="AV87" s="1"/>
      <c r="AW87" s="1"/>
      <c r="AX87" s="1"/>
      <c r="AY87" s="1"/>
      <c r="AZ87" s="1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9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9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9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9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9"/>
      <c r="GG87" s="8"/>
      <c r="GH87" s="8"/>
    </row>
    <row r="88" spans="1:190" s="2" customFormat="1" ht="17.100000000000001" customHeight="1">
      <c r="A88" s="13" t="s">
        <v>73</v>
      </c>
      <c r="B88" s="24">
        <v>1065.4791137156894</v>
      </c>
      <c r="C88" s="24">
        <v>1026.90301</v>
      </c>
      <c r="D88" s="4">
        <f t="shared" si="26"/>
        <v>0.96379459416978963</v>
      </c>
      <c r="E88" s="10">
        <v>15</v>
      </c>
      <c r="F88" s="5">
        <f t="shared" si="50"/>
        <v>1</v>
      </c>
      <c r="G88" s="5">
        <v>10</v>
      </c>
      <c r="H88" s="5"/>
      <c r="I88" s="5"/>
      <c r="J88" s="4">
        <f t="shared" si="51"/>
        <v>1.1295559518909775</v>
      </c>
      <c r="K88" s="5">
        <v>10</v>
      </c>
      <c r="L88" s="5"/>
      <c r="M88" s="5"/>
      <c r="N88" s="4">
        <f t="shared" si="52"/>
        <v>0.59759481961147087</v>
      </c>
      <c r="O88" s="5">
        <v>15</v>
      </c>
      <c r="P88" s="5"/>
      <c r="Q88" s="5"/>
      <c r="R88" s="4">
        <f t="shared" si="53"/>
        <v>0.99149425287356319</v>
      </c>
      <c r="S88" s="5">
        <v>10</v>
      </c>
      <c r="T88" s="5"/>
      <c r="U88" s="5"/>
      <c r="V88" s="4">
        <f t="shared" si="54"/>
        <v>1.2370956521739129</v>
      </c>
      <c r="W88" s="5">
        <v>10</v>
      </c>
      <c r="X88" s="5" t="s">
        <v>401</v>
      </c>
      <c r="Y88" s="5" t="s">
        <v>401</v>
      </c>
      <c r="Z88" s="5" t="s">
        <v>401</v>
      </c>
      <c r="AA88" s="5"/>
      <c r="AB88" s="31">
        <f t="shared" si="27"/>
        <v>0.95717571108719202</v>
      </c>
      <c r="AC88" s="32">
        <v>1313</v>
      </c>
      <c r="AD88" s="24">
        <f t="shared" si="28"/>
        <v>716.18181818181813</v>
      </c>
      <c r="AE88" s="24">
        <f t="shared" si="29"/>
        <v>685.5</v>
      </c>
      <c r="AF88" s="24">
        <f t="shared" si="30"/>
        <v>-30.68181818181813</v>
      </c>
      <c r="AG88" s="24">
        <v>143</v>
      </c>
      <c r="AH88" s="24">
        <v>60.6</v>
      </c>
      <c r="AI88" s="24">
        <v>193.5</v>
      </c>
      <c r="AJ88" s="24">
        <v>67.7</v>
      </c>
      <c r="AK88" s="24">
        <v>104</v>
      </c>
      <c r="AL88" s="24"/>
      <c r="AM88" s="24">
        <f t="shared" si="31"/>
        <v>116.7</v>
      </c>
      <c r="AN88" s="47"/>
      <c r="AO88" s="24">
        <f t="shared" si="32"/>
        <v>116.7</v>
      </c>
      <c r="AP88" s="24"/>
      <c r="AQ88" s="24">
        <f t="shared" si="33"/>
        <v>116.7</v>
      </c>
      <c r="AR88" s="24">
        <v>162.80000000000001</v>
      </c>
      <c r="AS88" s="24">
        <f t="shared" si="44"/>
        <v>-46.1</v>
      </c>
      <c r="AT88" s="42"/>
      <c r="AU88" s="42"/>
      <c r="AV88" s="1"/>
      <c r="AW88" s="1"/>
      <c r="AX88" s="1"/>
      <c r="AY88" s="1"/>
      <c r="AZ88" s="1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9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9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9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9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9"/>
      <c r="GG88" s="8"/>
      <c r="GH88" s="8"/>
    </row>
    <row r="89" spans="1:190" s="2" customFormat="1" ht="17.100000000000001" customHeight="1">
      <c r="A89" s="13" t="s">
        <v>74</v>
      </c>
      <c r="B89" s="24">
        <v>2623.6782472594591</v>
      </c>
      <c r="C89" s="24">
        <v>1899.6372700000002</v>
      </c>
      <c r="D89" s="4">
        <f t="shared" si="26"/>
        <v>0.72403591102843889</v>
      </c>
      <c r="E89" s="10">
        <v>15</v>
      </c>
      <c r="F89" s="5">
        <f t="shared" si="50"/>
        <v>1</v>
      </c>
      <c r="G89" s="5">
        <v>10</v>
      </c>
      <c r="H89" s="5"/>
      <c r="I89" s="5"/>
      <c r="J89" s="4">
        <f t="shared" si="51"/>
        <v>1.1295559518909775</v>
      </c>
      <c r="K89" s="5">
        <v>10</v>
      </c>
      <c r="L89" s="5"/>
      <c r="M89" s="5"/>
      <c r="N89" s="4">
        <f t="shared" si="52"/>
        <v>0.59759481961147087</v>
      </c>
      <c r="O89" s="5">
        <v>15</v>
      </c>
      <c r="P89" s="5"/>
      <c r="Q89" s="5"/>
      <c r="R89" s="4">
        <f t="shared" si="53"/>
        <v>0.99149425287356319</v>
      </c>
      <c r="S89" s="5">
        <v>10</v>
      </c>
      <c r="T89" s="5"/>
      <c r="U89" s="5"/>
      <c r="V89" s="4">
        <f t="shared" si="54"/>
        <v>1.2370956521739129</v>
      </c>
      <c r="W89" s="5">
        <v>10</v>
      </c>
      <c r="X89" s="5" t="s">
        <v>401</v>
      </c>
      <c r="Y89" s="5" t="s">
        <v>401</v>
      </c>
      <c r="Z89" s="5" t="s">
        <v>401</v>
      </c>
      <c r="AA89" s="5"/>
      <c r="AB89" s="31">
        <f t="shared" si="27"/>
        <v>0.90579885041404551</v>
      </c>
      <c r="AC89" s="32">
        <v>333</v>
      </c>
      <c r="AD89" s="24">
        <f t="shared" si="28"/>
        <v>181.63636363636363</v>
      </c>
      <c r="AE89" s="24">
        <f t="shared" si="29"/>
        <v>164.5</v>
      </c>
      <c r="AF89" s="24">
        <f t="shared" si="30"/>
        <v>-17.136363636363626</v>
      </c>
      <c r="AG89" s="24">
        <v>29.8</v>
      </c>
      <c r="AH89" s="24">
        <v>15.1</v>
      </c>
      <c r="AI89" s="24">
        <v>34.700000000000003</v>
      </c>
      <c r="AJ89" s="24">
        <v>1</v>
      </c>
      <c r="AK89" s="24">
        <v>19.899999999999999</v>
      </c>
      <c r="AL89" s="24">
        <v>45.3</v>
      </c>
      <c r="AM89" s="24">
        <f t="shared" si="31"/>
        <v>18.7</v>
      </c>
      <c r="AN89" s="47"/>
      <c r="AO89" s="24">
        <f t="shared" si="32"/>
        <v>18.7</v>
      </c>
      <c r="AP89" s="24">
        <f>MIN(AO89,9.4)</f>
        <v>9.4</v>
      </c>
      <c r="AQ89" s="24">
        <f t="shared" si="33"/>
        <v>9.3000000000000007</v>
      </c>
      <c r="AR89" s="24">
        <v>11.7</v>
      </c>
      <c r="AS89" s="24">
        <f t="shared" si="44"/>
        <v>-2.4</v>
      </c>
      <c r="AT89" s="42"/>
      <c r="AU89" s="42"/>
      <c r="AV89" s="1"/>
      <c r="AW89" s="1"/>
      <c r="AX89" s="1"/>
      <c r="AY89" s="1"/>
      <c r="AZ89" s="1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9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9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9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9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9"/>
      <c r="GG89" s="8"/>
      <c r="GH89" s="8"/>
    </row>
    <row r="90" spans="1:190" s="2" customFormat="1" ht="17.100000000000001" customHeight="1">
      <c r="A90" s="17" t="s">
        <v>75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24"/>
      <c r="AS90" s="24"/>
      <c r="AT90" s="42"/>
      <c r="AU90" s="42"/>
      <c r="AV90" s="1"/>
      <c r="AW90" s="1"/>
      <c r="AX90" s="1"/>
      <c r="AY90" s="1"/>
      <c r="AZ90" s="1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9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9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9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9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9"/>
      <c r="GG90" s="8"/>
      <c r="GH90" s="8"/>
    </row>
    <row r="91" spans="1:190" s="2" customFormat="1" ht="17.100000000000001" customHeight="1">
      <c r="A91" s="13" t="s">
        <v>76</v>
      </c>
      <c r="B91" s="24">
        <v>3803.3229139029659</v>
      </c>
      <c r="C91" s="24">
        <v>1844.0371599999999</v>
      </c>
      <c r="D91" s="4">
        <f t="shared" si="26"/>
        <v>0.48484896017089724</v>
      </c>
      <c r="E91" s="10">
        <v>15</v>
      </c>
      <c r="F91" s="5">
        <f>F$32</f>
        <v>1</v>
      </c>
      <c r="G91" s="5">
        <v>10</v>
      </c>
      <c r="H91" s="5"/>
      <c r="I91" s="5"/>
      <c r="J91" s="4">
        <f>J$32</f>
        <v>1.2059600800825092</v>
      </c>
      <c r="K91" s="5">
        <v>10</v>
      </c>
      <c r="L91" s="5"/>
      <c r="M91" s="5"/>
      <c r="N91" s="4">
        <f>N$32</f>
        <v>0.63459759481961142</v>
      </c>
      <c r="O91" s="5">
        <v>15</v>
      </c>
      <c r="P91" s="5"/>
      <c r="Q91" s="5"/>
      <c r="R91" s="4">
        <f>R$32</f>
        <v>1.0847037362340384</v>
      </c>
      <c r="S91" s="5">
        <v>10</v>
      </c>
      <c r="T91" s="5"/>
      <c r="U91" s="5"/>
      <c r="V91" s="4">
        <f>V$32</f>
        <v>1.2802953953084275</v>
      </c>
      <c r="W91" s="5">
        <v>10</v>
      </c>
      <c r="X91" s="5" t="s">
        <v>401</v>
      </c>
      <c r="Y91" s="5" t="s">
        <v>401</v>
      </c>
      <c r="Z91" s="5" t="s">
        <v>401</v>
      </c>
      <c r="AA91" s="5"/>
      <c r="AB91" s="31">
        <f t="shared" si="27"/>
        <v>0.8928755777301054</v>
      </c>
      <c r="AC91" s="32">
        <v>2050</v>
      </c>
      <c r="AD91" s="24">
        <f t="shared" si="28"/>
        <v>1118.1818181818182</v>
      </c>
      <c r="AE91" s="24">
        <f t="shared" si="29"/>
        <v>998.4</v>
      </c>
      <c r="AF91" s="24">
        <f t="shared" si="30"/>
        <v>-119.78181818181827</v>
      </c>
      <c r="AG91" s="24">
        <v>84</v>
      </c>
      <c r="AH91" s="24">
        <v>157.30000000000001</v>
      </c>
      <c r="AI91" s="24">
        <v>203.8</v>
      </c>
      <c r="AJ91" s="24">
        <v>191.5</v>
      </c>
      <c r="AK91" s="24">
        <v>126</v>
      </c>
      <c r="AL91" s="24"/>
      <c r="AM91" s="24">
        <f t="shared" si="31"/>
        <v>235.8</v>
      </c>
      <c r="AN91" s="47"/>
      <c r="AO91" s="24">
        <f t="shared" si="32"/>
        <v>235.8</v>
      </c>
      <c r="AP91" s="24"/>
      <c r="AQ91" s="24">
        <f t="shared" si="33"/>
        <v>235.8</v>
      </c>
      <c r="AR91" s="24">
        <v>174.5</v>
      </c>
      <c r="AS91" s="24">
        <f t="shared" si="44"/>
        <v>61.3</v>
      </c>
      <c r="AT91" s="42"/>
      <c r="AU91" s="42"/>
      <c r="AV91" s="1"/>
      <c r="AW91" s="1"/>
      <c r="AX91" s="1"/>
      <c r="AY91" s="1"/>
      <c r="AZ91" s="1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9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9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9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9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9"/>
      <c r="GG91" s="8"/>
      <c r="GH91" s="8"/>
    </row>
    <row r="92" spans="1:190" s="2" customFormat="1" ht="17.100000000000001" customHeight="1">
      <c r="A92" s="33" t="s">
        <v>77</v>
      </c>
      <c r="B92" s="24">
        <v>7411.768430177045</v>
      </c>
      <c r="C92" s="24">
        <v>6851.5782200000003</v>
      </c>
      <c r="D92" s="4">
        <f t="shared" si="26"/>
        <v>0.92441881914493873</v>
      </c>
      <c r="E92" s="10">
        <v>15</v>
      </c>
      <c r="F92" s="5">
        <f t="shared" ref="F92:F99" si="55">F$32</f>
        <v>1</v>
      </c>
      <c r="G92" s="5">
        <v>10</v>
      </c>
      <c r="H92" s="5"/>
      <c r="I92" s="5"/>
      <c r="J92" s="4">
        <f t="shared" ref="J92:J98" si="56">J$32</f>
        <v>1.2059600800825092</v>
      </c>
      <c r="K92" s="5">
        <v>10</v>
      </c>
      <c r="L92" s="5"/>
      <c r="M92" s="5"/>
      <c r="N92" s="4">
        <f t="shared" ref="N92:N98" si="57">N$32</f>
        <v>0.63459759481961142</v>
      </c>
      <c r="O92" s="5">
        <v>15</v>
      </c>
      <c r="P92" s="5"/>
      <c r="Q92" s="5"/>
      <c r="R92" s="4">
        <f t="shared" ref="R92:R98" si="58">R$32</f>
        <v>1.0847037362340384</v>
      </c>
      <c r="S92" s="5">
        <v>10</v>
      </c>
      <c r="T92" s="5"/>
      <c r="U92" s="5"/>
      <c r="V92" s="4">
        <f t="shared" ref="V92:V98" si="59">V$32</f>
        <v>1.2802953953084275</v>
      </c>
      <c r="W92" s="5">
        <v>10</v>
      </c>
      <c r="X92" s="5" t="s">
        <v>401</v>
      </c>
      <c r="Y92" s="5" t="s">
        <v>401</v>
      </c>
      <c r="Z92" s="5" t="s">
        <v>401</v>
      </c>
      <c r="AA92" s="5"/>
      <c r="AB92" s="31">
        <f t="shared" si="27"/>
        <v>0.98706911893882843</v>
      </c>
      <c r="AC92" s="32">
        <v>2084</v>
      </c>
      <c r="AD92" s="24">
        <f t="shared" si="28"/>
        <v>1136.7272727272727</v>
      </c>
      <c r="AE92" s="24">
        <f t="shared" si="29"/>
        <v>1122</v>
      </c>
      <c r="AF92" s="24">
        <f t="shared" si="30"/>
        <v>-14.727272727272748</v>
      </c>
      <c r="AG92" s="24">
        <v>192.5</v>
      </c>
      <c r="AH92" s="24">
        <v>194.6</v>
      </c>
      <c r="AI92" s="24">
        <v>168.8</v>
      </c>
      <c r="AJ92" s="24">
        <v>205.9</v>
      </c>
      <c r="AK92" s="24">
        <v>179.9</v>
      </c>
      <c r="AL92" s="24"/>
      <c r="AM92" s="24">
        <f t="shared" si="31"/>
        <v>180.3</v>
      </c>
      <c r="AN92" s="47"/>
      <c r="AO92" s="24">
        <f t="shared" si="32"/>
        <v>180.3</v>
      </c>
      <c r="AP92" s="24"/>
      <c r="AQ92" s="24">
        <f t="shared" si="33"/>
        <v>180.3</v>
      </c>
      <c r="AR92" s="24">
        <v>225.1</v>
      </c>
      <c r="AS92" s="24">
        <f t="shared" si="44"/>
        <v>-44.8</v>
      </c>
      <c r="AT92" s="42"/>
      <c r="AU92" s="42"/>
      <c r="AV92" s="1"/>
      <c r="AW92" s="1"/>
      <c r="AX92" s="1"/>
      <c r="AY92" s="1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9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9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9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9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9"/>
      <c r="GG92" s="8"/>
      <c r="GH92" s="8"/>
    </row>
    <row r="93" spans="1:190" s="2" customFormat="1" ht="17.100000000000001" customHeight="1">
      <c r="A93" s="13" t="s">
        <v>78</v>
      </c>
      <c r="B93" s="24">
        <v>275.31542596269935</v>
      </c>
      <c r="C93" s="24">
        <v>617.75867000000017</v>
      </c>
      <c r="D93" s="4">
        <f t="shared" si="26"/>
        <v>1.3</v>
      </c>
      <c r="E93" s="10">
        <v>15</v>
      </c>
      <c r="F93" s="5">
        <f t="shared" si="55"/>
        <v>1</v>
      </c>
      <c r="G93" s="5">
        <v>10</v>
      </c>
      <c r="H93" s="5"/>
      <c r="I93" s="5"/>
      <c r="J93" s="4">
        <f t="shared" si="56"/>
        <v>1.2059600800825092</v>
      </c>
      <c r="K93" s="5">
        <v>10</v>
      </c>
      <c r="L93" s="5"/>
      <c r="M93" s="5"/>
      <c r="N93" s="4">
        <f t="shared" si="57"/>
        <v>0.63459759481961142</v>
      </c>
      <c r="O93" s="5">
        <v>15</v>
      </c>
      <c r="P93" s="5"/>
      <c r="Q93" s="5"/>
      <c r="R93" s="4">
        <f t="shared" si="58"/>
        <v>1.0847037362340384</v>
      </c>
      <c r="S93" s="5">
        <v>10</v>
      </c>
      <c r="T93" s="5"/>
      <c r="U93" s="5"/>
      <c r="V93" s="4">
        <f t="shared" si="59"/>
        <v>1.2802953953084275</v>
      </c>
      <c r="W93" s="5">
        <v>10</v>
      </c>
      <c r="X93" s="5" t="s">
        <v>401</v>
      </c>
      <c r="Y93" s="5" t="s">
        <v>401</v>
      </c>
      <c r="Z93" s="5" t="s">
        <v>401</v>
      </c>
      <c r="AA93" s="5"/>
      <c r="AB93" s="31">
        <f t="shared" si="27"/>
        <v>1.0675508005506273</v>
      </c>
      <c r="AC93" s="32">
        <v>2683</v>
      </c>
      <c r="AD93" s="24">
        <f t="shared" si="28"/>
        <v>1463.4545454545455</v>
      </c>
      <c r="AE93" s="24">
        <f t="shared" si="29"/>
        <v>1562.3</v>
      </c>
      <c r="AF93" s="24">
        <f t="shared" si="30"/>
        <v>98.845454545454459</v>
      </c>
      <c r="AG93" s="24">
        <v>144.19999999999999</v>
      </c>
      <c r="AH93" s="24">
        <v>188.9</v>
      </c>
      <c r="AI93" s="24">
        <v>514.5</v>
      </c>
      <c r="AJ93" s="24">
        <v>230.9</v>
      </c>
      <c r="AK93" s="24">
        <v>199.4</v>
      </c>
      <c r="AL93" s="24"/>
      <c r="AM93" s="24">
        <f t="shared" si="31"/>
        <v>284.39999999999998</v>
      </c>
      <c r="AN93" s="47"/>
      <c r="AO93" s="24">
        <f t="shared" si="32"/>
        <v>284.39999999999998</v>
      </c>
      <c r="AP93" s="24"/>
      <c r="AQ93" s="24">
        <f t="shared" si="33"/>
        <v>284.39999999999998</v>
      </c>
      <c r="AR93" s="24">
        <v>459.8</v>
      </c>
      <c r="AS93" s="24">
        <f t="shared" si="44"/>
        <v>-175.4</v>
      </c>
      <c r="AT93" s="42"/>
      <c r="AU93" s="42"/>
      <c r="AV93" s="1"/>
      <c r="AW93" s="1"/>
      <c r="AX93" s="1"/>
      <c r="AY93" s="1"/>
      <c r="AZ93" s="1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9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9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9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9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9"/>
      <c r="GG93" s="8"/>
      <c r="GH93" s="8"/>
    </row>
    <row r="94" spans="1:190" s="2" customFormat="1" ht="17.100000000000001" customHeight="1">
      <c r="A94" s="13" t="s">
        <v>79</v>
      </c>
      <c r="B94" s="24">
        <v>1453.3303801609086</v>
      </c>
      <c r="C94" s="24">
        <v>1030.3885899999998</v>
      </c>
      <c r="D94" s="4">
        <f t="shared" si="26"/>
        <v>0.70898441542653101</v>
      </c>
      <c r="E94" s="10">
        <v>15</v>
      </c>
      <c r="F94" s="5">
        <f t="shared" si="55"/>
        <v>1</v>
      </c>
      <c r="G94" s="5">
        <v>10</v>
      </c>
      <c r="H94" s="5"/>
      <c r="I94" s="5"/>
      <c r="J94" s="4">
        <f t="shared" si="56"/>
        <v>1.2059600800825092</v>
      </c>
      <c r="K94" s="5">
        <v>10</v>
      </c>
      <c r="L94" s="5"/>
      <c r="M94" s="5"/>
      <c r="N94" s="4">
        <f t="shared" si="57"/>
        <v>0.63459759481961142</v>
      </c>
      <c r="O94" s="5">
        <v>15</v>
      </c>
      <c r="P94" s="5"/>
      <c r="Q94" s="5"/>
      <c r="R94" s="4">
        <f t="shared" si="58"/>
        <v>1.0847037362340384</v>
      </c>
      <c r="S94" s="5">
        <v>10</v>
      </c>
      <c r="T94" s="5"/>
      <c r="U94" s="5"/>
      <c r="V94" s="4">
        <f t="shared" si="59"/>
        <v>1.2802953953084275</v>
      </c>
      <c r="W94" s="5">
        <v>10</v>
      </c>
      <c r="X94" s="5" t="s">
        <v>401</v>
      </c>
      <c r="Y94" s="5" t="s">
        <v>401</v>
      </c>
      <c r="Z94" s="5" t="s">
        <v>401</v>
      </c>
      <c r="AA94" s="5"/>
      <c r="AB94" s="31">
        <f t="shared" si="27"/>
        <v>0.94090460385631247</v>
      </c>
      <c r="AC94" s="32">
        <v>2853</v>
      </c>
      <c r="AD94" s="24">
        <f t="shared" si="28"/>
        <v>1556.1818181818182</v>
      </c>
      <c r="AE94" s="24">
        <f t="shared" si="29"/>
        <v>1464.2</v>
      </c>
      <c r="AF94" s="24">
        <f t="shared" si="30"/>
        <v>-91.981818181818198</v>
      </c>
      <c r="AG94" s="24">
        <v>135.80000000000001</v>
      </c>
      <c r="AH94" s="24">
        <v>230.6</v>
      </c>
      <c r="AI94" s="24">
        <v>427.3</v>
      </c>
      <c r="AJ94" s="24">
        <v>204.3</v>
      </c>
      <c r="AK94" s="24">
        <v>202.2</v>
      </c>
      <c r="AL94" s="24"/>
      <c r="AM94" s="24">
        <f t="shared" si="31"/>
        <v>264</v>
      </c>
      <c r="AN94" s="47"/>
      <c r="AO94" s="24">
        <f t="shared" si="32"/>
        <v>264</v>
      </c>
      <c r="AP94" s="24"/>
      <c r="AQ94" s="24">
        <f t="shared" si="33"/>
        <v>264</v>
      </c>
      <c r="AR94" s="24">
        <v>253.5</v>
      </c>
      <c r="AS94" s="24">
        <f t="shared" si="44"/>
        <v>10.5</v>
      </c>
      <c r="AT94" s="42"/>
      <c r="AU94" s="42"/>
      <c r="AV94" s="1"/>
      <c r="AW94" s="1"/>
      <c r="AX94" s="1"/>
      <c r="AY94" s="1"/>
      <c r="AZ94" s="1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9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9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9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9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9"/>
      <c r="GG94" s="8"/>
      <c r="GH94" s="8"/>
    </row>
    <row r="95" spans="1:190" s="2" customFormat="1" ht="17.100000000000001" customHeight="1">
      <c r="A95" s="13" t="s">
        <v>80</v>
      </c>
      <c r="B95" s="24">
        <v>736.20059705163817</v>
      </c>
      <c r="C95" s="24">
        <v>834.85218999999995</v>
      </c>
      <c r="D95" s="4">
        <f t="shared" si="26"/>
        <v>1.1340009684092149</v>
      </c>
      <c r="E95" s="10">
        <v>15</v>
      </c>
      <c r="F95" s="5">
        <f t="shared" si="55"/>
        <v>1</v>
      </c>
      <c r="G95" s="5">
        <v>10</v>
      </c>
      <c r="H95" s="5"/>
      <c r="I95" s="5"/>
      <c r="J95" s="4">
        <f t="shared" si="56"/>
        <v>1.2059600800825092</v>
      </c>
      <c r="K95" s="5">
        <v>10</v>
      </c>
      <c r="L95" s="5"/>
      <c r="M95" s="5"/>
      <c r="N95" s="4">
        <f t="shared" si="57"/>
        <v>0.63459759481961142</v>
      </c>
      <c r="O95" s="5">
        <v>15</v>
      </c>
      <c r="P95" s="5"/>
      <c r="Q95" s="5"/>
      <c r="R95" s="4">
        <f t="shared" si="58"/>
        <v>1.0847037362340384</v>
      </c>
      <c r="S95" s="5">
        <v>10</v>
      </c>
      <c r="T95" s="5"/>
      <c r="U95" s="5"/>
      <c r="V95" s="4">
        <f t="shared" si="59"/>
        <v>1.2802953953084275</v>
      </c>
      <c r="W95" s="5">
        <v>10</v>
      </c>
      <c r="X95" s="5" t="s">
        <v>401</v>
      </c>
      <c r="Y95" s="5" t="s">
        <v>401</v>
      </c>
      <c r="Z95" s="5" t="s">
        <v>401</v>
      </c>
      <c r="AA95" s="5"/>
      <c r="AB95" s="31">
        <f t="shared" si="27"/>
        <v>1.0319795794954592</v>
      </c>
      <c r="AC95" s="32">
        <v>2058</v>
      </c>
      <c r="AD95" s="24">
        <f t="shared" si="28"/>
        <v>1122.5454545454545</v>
      </c>
      <c r="AE95" s="24">
        <f t="shared" si="29"/>
        <v>1158.4000000000001</v>
      </c>
      <c r="AF95" s="24">
        <f t="shared" si="30"/>
        <v>35.854545454545587</v>
      </c>
      <c r="AG95" s="24">
        <v>240.8</v>
      </c>
      <c r="AH95" s="24">
        <v>225.7</v>
      </c>
      <c r="AI95" s="24">
        <v>76.8</v>
      </c>
      <c r="AJ95" s="24">
        <v>164.4</v>
      </c>
      <c r="AK95" s="24">
        <v>139.69999999999999</v>
      </c>
      <c r="AL95" s="24">
        <v>140.19999999999999</v>
      </c>
      <c r="AM95" s="24">
        <f t="shared" si="31"/>
        <v>170.8</v>
      </c>
      <c r="AN95" s="47"/>
      <c r="AO95" s="24">
        <f t="shared" si="32"/>
        <v>170.8</v>
      </c>
      <c r="AP95" s="24"/>
      <c r="AQ95" s="24">
        <f t="shared" si="33"/>
        <v>170.8</v>
      </c>
      <c r="AR95" s="24">
        <v>265.5</v>
      </c>
      <c r="AS95" s="24">
        <f t="shared" si="44"/>
        <v>-94.7</v>
      </c>
      <c r="AT95" s="42"/>
      <c r="AU95" s="42"/>
      <c r="AV95" s="1"/>
      <c r="AW95" s="1"/>
      <c r="AX95" s="1"/>
      <c r="AY95" s="1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9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9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9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9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9"/>
      <c r="GG95" s="8"/>
      <c r="GH95" s="8"/>
    </row>
    <row r="96" spans="1:190" s="2" customFormat="1" ht="17.100000000000001" customHeight="1">
      <c r="A96" s="13" t="s">
        <v>81</v>
      </c>
      <c r="B96" s="24">
        <v>1721.1175917772853</v>
      </c>
      <c r="C96" s="24">
        <v>1397.6489100000001</v>
      </c>
      <c r="D96" s="4">
        <f t="shared" si="26"/>
        <v>0.81205893000997087</v>
      </c>
      <c r="E96" s="10">
        <v>15</v>
      </c>
      <c r="F96" s="5">
        <f t="shared" si="55"/>
        <v>1</v>
      </c>
      <c r="G96" s="5">
        <v>10</v>
      </c>
      <c r="H96" s="5"/>
      <c r="I96" s="5"/>
      <c r="J96" s="4">
        <f t="shared" si="56"/>
        <v>1.2059600800825092</v>
      </c>
      <c r="K96" s="5">
        <v>10</v>
      </c>
      <c r="L96" s="5"/>
      <c r="M96" s="5"/>
      <c r="N96" s="4">
        <f t="shared" si="57"/>
        <v>0.63459759481961142</v>
      </c>
      <c r="O96" s="5">
        <v>15</v>
      </c>
      <c r="P96" s="5"/>
      <c r="Q96" s="5"/>
      <c r="R96" s="4">
        <f t="shared" si="58"/>
        <v>1.0847037362340384</v>
      </c>
      <c r="S96" s="5">
        <v>10</v>
      </c>
      <c r="T96" s="5"/>
      <c r="U96" s="5"/>
      <c r="V96" s="4">
        <f t="shared" si="59"/>
        <v>1.2802953953084275</v>
      </c>
      <c r="W96" s="5">
        <v>10</v>
      </c>
      <c r="X96" s="5" t="s">
        <v>401</v>
      </c>
      <c r="Y96" s="5" t="s">
        <v>401</v>
      </c>
      <c r="Z96" s="5" t="s">
        <v>401</v>
      </c>
      <c r="AA96" s="5"/>
      <c r="AB96" s="31">
        <f t="shared" si="27"/>
        <v>0.96299199983847827</v>
      </c>
      <c r="AC96" s="32">
        <v>1546</v>
      </c>
      <c r="AD96" s="24">
        <f t="shared" si="28"/>
        <v>843.27272727272725</v>
      </c>
      <c r="AE96" s="24">
        <f t="shared" si="29"/>
        <v>812.1</v>
      </c>
      <c r="AF96" s="24">
        <f t="shared" si="30"/>
        <v>-31.172727272727229</v>
      </c>
      <c r="AG96" s="24">
        <v>57</v>
      </c>
      <c r="AH96" s="24">
        <v>60.9</v>
      </c>
      <c r="AI96" s="24">
        <v>276.7</v>
      </c>
      <c r="AJ96" s="24">
        <v>33.700000000000003</v>
      </c>
      <c r="AK96" s="24">
        <v>85.8</v>
      </c>
      <c r="AL96" s="24">
        <v>120.69999999999999</v>
      </c>
      <c r="AM96" s="24">
        <f t="shared" si="31"/>
        <v>177.3</v>
      </c>
      <c r="AN96" s="47"/>
      <c r="AO96" s="24">
        <f t="shared" si="32"/>
        <v>177.3</v>
      </c>
      <c r="AP96" s="24"/>
      <c r="AQ96" s="24">
        <f t="shared" si="33"/>
        <v>177.3</v>
      </c>
      <c r="AR96" s="24">
        <v>190.2</v>
      </c>
      <c r="AS96" s="24">
        <f t="shared" si="44"/>
        <v>-12.9</v>
      </c>
      <c r="AT96" s="42"/>
      <c r="AU96" s="42"/>
      <c r="AV96" s="1"/>
      <c r="AW96" s="1"/>
      <c r="AX96" s="1"/>
      <c r="AY96" s="1"/>
      <c r="AZ96" s="1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9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9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9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9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9"/>
      <c r="GG96" s="8"/>
      <c r="GH96" s="8"/>
    </row>
    <row r="97" spans="1:190" s="2" customFormat="1" ht="17.100000000000001" customHeight="1">
      <c r="A97" s="13" t="s">
        <v>82</v>
      </c>
      <c r="B97" s="24">
        <v>329.51216504436582</v>
      </c>
      <c r="C97" s="24">
        <v>393.72892000000002</v>
      </c>
      <c r="D97" s="4">
        <f t="shared" si="26"/>
        <v>1.1948843222434231</v>
      </c>
      <c r="E97" s="10">
        <v>15</v>
      </c>
      <c r="F97" s="5">
        <f t="shared" si="55"/>
        <v>1</v>
      </c>
      <c r="G97" s="5">
        <v>10</v>
      </c>
      <c r="H97" s="5"/>
      <c r="I97" s="5"/>
      <c r="J97" s="4">
        <f t="shared" si="56"/>
        <v>1.2059600800825092</v>
      </c>
      <c r="K97" s="5">
        <v>10</v>
      </c>
      <c r="L97" s="5"/>
      <c r="M97" s="5"/>
      <c r="N97" s="4">
        <f t="shared" si="57"/>
        <v>0.63459759481961142</v>
      </c>
      <c r="O97" s="5">
        <v>15</v>
      </c>
      <c r="P97" s="5"/>
      <c r="Q97" s="5"/>
      <c r="R97" s="4">
        <f t="shared" si="58"/>
        <v>1.0847037362340384</v>
      </c>
      <c r="S97" s="5">
        <v>10</v>
      </c>
      <c r="T97" s="5"/>
      <c r="U97" s="5"/>
      <c r="V97" s="4">
        <f t="shared" si="59"/>
        <v>1.2802953953084275</v>
      </c>
      <c r="W97" s="5">
        <v>10</v>
      </c>
      <c r="X97" s="5" t="s">
        <v>401</v>
      </c>
      <c r="Y97" s="5" t="s">
        <v>401</v>
      </c>
      <c r="Z97" s="5" t="s">
        <v>401</v>
      </c>
      <c r="AA97" s="5"/>
      <c r="AB97" s="31">
        <f t="shared" si="27"/>
        <v>1.0450260124599322</v>
      </c>
      <c r="AC97" s="32">
        <v>1775</v>
      </c>
      <c r="AD97" s="24">
        <f t="shared" si="28"/>
        <v>968.18181818181824</v>
      </c>
      <c r="AE97" s="24">
        <f t="shared" si="29"/>
        <v>1011.8</v>
      </c>
      <c r="AF97" s="24">
        <f t="shared" si="30"/>
        <v>43.618181818181711</v>
      </c>
      <c r="AG97" s="24">
        <v>157.6</v>
      </c>
      <c r="AH97" s="24">
        <v>96.7</v>
      </c>
      <c r="AI97" s="24">
        <v>278.39999999999998</v>
      </c>
      <c r="AJ97" s="24">
        <v>145.4</v>
      </c>
      <c r="AK97" s="24">
        <v>181</v>
      </c>
      <c r="AL97" s="24"/>
      <c r="AM97" s="24">
        <f t="shared" si="31"/>
        <v>152.69999999999999</v>
      </c>
      <c r="AN97" s="47"/>
      <c r="AO97" s="24">
        <f t="shared" si="32"/>
        <v>152.69999999999999</v>
      </c>
      <c r="AP97" s="24"/>
      <c r="AQ97" s="24">
        <f t="shared" si="33"/>
        <v>152.69999999999999</v>
      </c>
      <c r="AR97" s="24">
        <v>246.9</v>
      </c>
      <c r="AS97" s="24">
        <f t="shared" si="44"/>
        <v>-94.2</v>
      </c>
      <c r="AT97" s="42"/>
      <c r="AU97" s="42"/>
      <c r="AV97" s="1"/>
      <c r="AW97" s="1"/>
      <c r="AX97" s="1"/>
      <c r="AY97" s="1"/>
      <c r="AZ97" s="1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9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9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9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9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9"/>
      <c r="GG97" s="8"/>
      <c r="GH97" s="8"/>
    </row>
    <row r="98" spans="1:190" s="2" customFormat="1" ht="17.100000000000001" customHeight="1">
      <c r="A98" s="13" t="s">
        <v>83</v>
      </c>
      <c r="B98" s="24">
        <v>427.57486645730188</v>
      </c>
      <c r="C98" s="24">
        <v>266.99213000000003</v>
      </c>
      <c r="D98" s="4">
        <f t="shared" si="26"/>
        <v>0.62443363945168229</v>
      </c>
      <c r="E98" s="10">
        <v>15</v>
      </c>
      <c r="F98" s="5">
        <f t="shared" si="55"/>
        <v>1</v>
      </c>
      <c r="G98" s="5">
        <v>10</v>
      </c>
      <c r="H98" s="5"/>
      <c r="I98" s="5"/>
      <c r="J98" s="4">
        <f t="shared" si="56"/>
        <v>1.2059600800825092</v>
      </c>
      <c r="K98" s="5">
        <v>10</v>
      </c>
      <c r="L98" s="5"/>
      <c r="M98" s="5"/>
      <c r="N98" s="4">
        <f t="shared" si="57"/>
        <v>0.63459759481961142</v>
      </c>
      <c r="O98" s="5">
        <v>15</v>
      </c>
      <c r="P98" s="5"/>
      <c r="Q98" s="5"/>
      <c r="R98" s="4">
        <f t="shared" si="58"/>
        <v>1.0847037362340384</v>
      </c>
      <c r="S98" s="5">
        <v>10</v>
      </c>
      <c r="T98" s="5"/>
      <c r="U98" s="5"/>
      <c r="V98" s="4">
        <f t="shared" si="59"/>
        <v>1.2802953953084275</v>
      </c>
      <c r="W98" s="5">
        <v>10</v>
      </c>
      <c r="X98" s="5" t="s">
        <v>401</v>
      </c>
      <c r="Y98" s="5" t="s">
        <v>401</v>
      </c>
      <c r="Z98" s="5" t="s">
        <v>401</v>
      </c>
      <c r="AA98" s="5"/>
      <c r="AB98" s="31">
        <f t="shared" si="27"/>
        <v>0.92278658043313078</v>
      </c>
      <c r="AC98" s="32">
        <v>1879</v>
      </c>
      <c r="AD98" s="24">
        <f t="shared" si="28"/>
        <v>1024.909090909091</v>
      </c>
      <c r="AE98" s="24">
        <f t="shared" si="29"/>
        <v>945.8</v>
      </c>
      <c r="AF98" s="24">
        <f t="shared" si="30"/>
        <v>-79.109090909091037</v>
      </c>
      <c r="AG98" s="24">
        <v>211.2</v>
      </c>
      <c r="AH98" s="24">
        <v>73.8</v>
      </c>
      <c r="AI98" s="24">
        <v>207.6</v>
      </c>
      <c r="AJ98" s="24">
        <v>98.8</v>
      </c>
      <c r="AK98" s="24">
        <v>122</v>
      </c>
      <c r="AL98" s="24">
        <v>43.9</v>
      </c>
      <c r="AM98" s="24">
        <f t="shared" si="31"/>
        <v>188.5</v>
      </c>
      <c r="AN98" s="47"/>
      <c r="AO98" s="24">
        <f t="shared" si="32"/>
        <v>188.5</v>
      </c>
      <c r="AP98" s="24"/>
      <c r="AQ98" s="24">
        <f t="shared" si="33"/>
        <v>188.5</v>
      </c>
      <c r="AR98" s="24">
        <v>163</v>
      </c>
      <c r="AS98" s="24">
        <f t="shared" si="44"/>
        <v>25.5</v>
      </c>
      <c r="AT98" s="42"/>
      <c r="AU98" s="42"/>
      <c r="AV98" s="1"/>
      <c r="AW98" s="1"/>
      <c r="AX98" s="1"/>
      <c r="AY98" s="1"/>
      <c r="AZ98" s="1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9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9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9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9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9"/>
      <c r="GG98" s="8"/>
      <c r="GH98" s="8"/>
    </row>
    <row r="99" spans="1:190" s="2" customFormat="1" ht="17.100000000000001" customHeight="1">
      <c r="A99" s="13" t="s">
        <v>84</v>
      </c>
      <c r="B99" s="24">
        <v>819.83812114538955</v>
      </c>
      <c r="C99" s="24">
        <v>762.99582999999996</v>
      </c>
      <c r="D99" s="4">
        <f t="shared" si="26"/>
        <v>0.93066644538805332</v>
      </c>
      <c r="E99" s="10">
        <v>15</v>
      </c>
      <c r="F99" s="5">
        <f t="shared" si="55"/>
        <v>1</v>
      </c>
      <c r="G99" s="5">
        <v>10</v>
      </c>
      <c r="H99" s="5"/>
      <c r="I99" s="5"/>
      <c r="J99" s="4">
        <f>J$32</f>
        <v>1.2059600800825092</v>
      </c>
      <c r="K99" s="5">
        <v>10</v>
      </c>
      <c r="L99" s="5"/>
      <c r="M99" s="5"/>
      <c r="N99" s="4">
        <f>N$32</f>
        <v>0.63459759481961142</v>
      </c>
      <c r="O99" s="5">
        <v>15</v>
      </c>
      <c r="P99" s="5"/>
      <c r="Q99" s="5"/>
      <c r="R99" s="4">
        <f>R$32</f>
        <v>1.0847037362340384</v>
      </c>
      <c r="S99" s="5">
        <v>10</v>
      </c>
      <c r="T99" s="5"/>
      <c r="U99" s="5"/>
      <c r="V99" s="4">
        <f>V$32</f>
        <v>1.2802953953084275</v>
      </c>
      <c r="W99" s="5">
        <v>10</v>
      </c>
      <c r="X99" s="5" t="s">
        <v>401</v>
      </c>
      <c r="Y99" s="5" t="s">
        <v>401</v>
      </c>
      <c r="Z99" s="5" t="s">
        <v>401</v>
      </c>
      <c r="AA99" s="5"/>
      <c r="AB99" s="31">
        <f t="shared" si="27"/>
        <v>0.98840789599092438</v>
      </c>
      <c r="AC99" s="32">
        <v>2138</v>
      </c>
      <c r="AD99" s="24">
        <f t="shared" si="28"/>
        <v>1166.1818181818182</v>
      </c>
      <c r="AE99" s="24">
        <f t="shared" si="29"/>
        <v>1152.7</v>
      </c>
      <c r="AF99" s="24">
        <f t="shared" si="30"/>
        <v>-13.481818181818198</v>
      </c>
      <c r="AG99" s="24">
        <v>154.9</v>
      </c>
      <c r="AH99" s="24">
        <v>222.8</v>
      </c>
      <c r="AI99" s="24">
        <v>207.2</v>
      </c>
      <c r="AJ99" s="24">
        <v>156.9</v>
      </c>
      <c r="AK99" s="24">
        <v>219.7</v>
      </c>
      <c r="AL99" s="24"/>
      <c r="AM99" s="24">
        <f t="shared" si="31"/>
        <v>191.2</v>
      </c>
      <c r="AN99" s="47"/>
      <c r="AO99" s="24">
        <f t="shared" si="32"/>
        <v>191.2</v>
      </c>
      <c r="AP99" s="24"/>
      <c r="AQ99" s="24">
        <f t="shared" si="33"/>
        <v>191.2</v>
      </c>
      <c r="AR99" s="24">
        <v>238.7</v>
      </c>
      <c r="AS99" s="24">
        <f t="shared" si="44"/>
        <v>-47.5</v>
      </c>
      <c r="AT99" s="42"/>
      <c r="AU99" s="42"/>
      <c r="AV99" s="1"/>
      <c r="AW99" s="1"/>
      <c r="AX99" s="1"/>
      <c r="AY99" s="1"/>
      <c r="AZ99" s="1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9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9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9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9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9"/>
      <c r="GG99" s="8"/>
      <c r="GH99" s="8"/>
    </row>
    <row r="100" spans="1:190" s="2" customFormat="1" ht="17.100000000000001" customHeight="1">
      <c r="A100" s="17" t="s">
        <v>85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24"/>
      <c r="AS100" s="24"/>
      <c r="AT100" s="42"/>
      <c r="AU100" s="42"/>
      <c r="AV100" s="1"/>
      <c r="AW100" s="1"/>
      <c r="AX100" s="1"/>
      <c r="AY100" s="1"/>
      <c r="AZ100" s="1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9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9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9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9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9"/>
      <c r="GG100" s="8"/>
      <c r="GH100" s="8"/>
    </row>
    <row r="101" spans="1:190" s="2" customFormat="1" ht="17.100000000000001" customHeight="1">
      <c r="A101" s="13" t="s">
        <v>86</v>
      </c>
      <c r="B101" s="24">
        <v>240.07034657924513</v>
      </c>
      <c r="C101" s="24">
        <v>78.148820000000001</v>
      </c>
      <c r="D101" s="4">
        <f t="shared" si="26"/>
        <v>0.32552466855461365</v>
      </c>
      <c r="E101" s="10">
        <v>15</v>
      </c>
      <c r="F101" s="5">
        <f>F$33</f>
        <v>1</v>
      </c>
      <c r="G101" s="5">
        <v>10</v>
      </c>
      <c r="H101" s="5"/>
      <c r="I101" s="5"/>
      <c r="J101" s="4">
        <f>J$33</f>
        <v>1.1371532169660172</v>
      </c>
      <c r="K101" s="5">
        <v>10</v>
      </c>
      <c r="L101" s="5"/>
      <c r="M101" s="5"/>
      <c r="N101" s="4">
        <f>N$33</f>
        <v>1.0303478904515173</v>
      </c>
      <c r="O101" s="5">
        <v>15</v>
      </c>
      <c r="P101" s="5"/>
      <c r="Q101" s="5"/>
      <c r="R101" s="4">
        <f>R$33</f>
        <v>1.1279148360932747</v>
      </c>
      <c r="S101" s="5">
        <v>10</v>
      </c>
      <c r="T101" s="5"/>
      <c r="U101" s="5"/>
      <c r="V101" s="4">
        <f>V$33</f>
        <v>0.90388302972195589</v>
      </c>
      <c r="W101" s="5">
        <v>10</v>
      </c>
      <c r="X101" s="5" t="s">
        <v>401</v>
      </c>
      <c r="Y101" s="5" t="s">
        <v>401</v>
      </c>
      <c r="Z101" s="5" t="s">
        <v>401</v>
      </c>
      <c r="AA101" s="5"/>
      <c r="AB101" s="31">
        <f t="shared" si="27"/>
        <v>0.88610856018434925</v>
      </c>
      <c r="AC101" s="32">
        <v>776</v>
      </c>
      <c r="AD101" s="24">
        <f t="shared" si="28"/>
        <v>423.27272727272725</v>
      </c>
      <c r="AE101" s="24">
        <f t="shared" si="29"/>
        <v>375.1</v>
      </c>
      <c r="AF101" s="24">
        <f t="shared" si="30"/>
        <v>-48.172727272727229</v>
      </c>
      <c r="AG101" s="24">
        <v>5.7</v>
      </c>
      <c r="AH101" s="24">
        <v>21.8</v>
      </c>
      <c r="AI101" s="24">
        <v>105.9</v>
      </c>
      <c r="AJ101" s="24">
        <v>54.5</v>
      </c>
      <c r="AK101" s="24">
        <v>46.5</v>
      </c>
      <c r="AL101" s="24"/>
      <c r="AM101" s="24">
        <f t="shared" si="31"/>
        <v>140.69999999999999</v>
      </c>
      <c r="AN101" s="47"/>
      <c r="AO101" s="24">
        <f t="shared" si="32"/>
        <v>140.69999999999999</v>
      </c>
      <c r="AP101" s="24"/>
      <c r="AQ101" s="24">
        <f t="shared" si="33"/>
        <v>140.69999999999999</v>
      </c>
      <c r="AR101" s="24">
        <v>83.1</v>
      </c>
      <c r="AS101" s="24">
        <f t="shared" si="44"/>
        <v>57.6</v>
      </c>
      <c r="AT101" s="42"/>
      <c r="AU101" s="42"/>
      <c r="AV101" s="1"/>
      <c r="AW101" s="1"/>
      <c r="AX101" s="1"/>
      <c r="AY101" s="1"/>
      <c r="AZ101" s="1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9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9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9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9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9"/>
      <c r="GG101" s="8"/>
      <c r="GH101" s="8"/>
    </row>
    <row r="102" spans="1:190" s="2" customFormat="1" ht="17.100000000000001" customHeight="1">
      <c r="A102" s="13" t="s">
        <v>87</v>
      </c>
      <c r="B102" s="24">
        <v>5679.7137984800374</v>
      </c>
      <c r="C102" s="24">
        <v>5296.3959999999997</v>
      </c>
      <c r="D102" s="4">
        <f t="shared" si="26"/>
        <v>0.93251107149402168</v>
      </c>
      <c r="E102" s="10">
        <v>15</v>
      </c>
      <c r="F102" s="5">
        <f t="shared" ref="F102:F113" si="60">F$33</f>
        <v>1</v>
      </c>
      <c r="G102" s="5">
        <v>10</v>
      </c>
      <c r="H102" s="5"/>
      <c r="I102" s="5"/>
      <c r="J102" s="4">
        <f t="shared" ref="J102:J113" si="61">J$33</f>
        <v>1.1371532169660172</v>
      </c>
      <c r="K102" s="5">
        <v>10</v>
      </c>
      <c r="L102" s="5"/>
      <c r="M102" s="5"/>
      <c r="N102" s="4">
        <f t="shared" ref="N102:N113" si="62">N$33</f>
        <v>1.0303478904515173</v>
      </c>
      <c r="O102" s="5">
        <v>15</v>
      </c>
      <c r="P102" s="5"/>
      <c r="Q102" s="5"/>
      <c r="R102" s="4">
        <f t="shared" ref="R102:R113" si="63">R$33</f>
        <v>1.1279148360932747</v>
      </c>
      <c r="S102" s="5">
        <v>10</v>
      </c>
      <c r="T102" s="5"/>
      <c r="U102" s="5"/>
      <c r="V102" s="4">
        <f t="shared" ref="V102:V113" si="64">V$33</f>
        <v>0.90388302972195589</v>
      </c>
      <c r="W102" s="5">
        <v>10</v>
      </c>
      <c r="X102" s="5" t="s">
        <v>401</v>
      </c>
      <c r="Y102" s="5" t="s">
        <v>401</v>
      </c>
      <c r="Z102" s="5" t="s">
        <v>401</v>
      </c>
      <c r="AA102" s="5"/>
      <c r="AB102" s="31">
        <f t="shared" si="27"/>
        <v>1.0161770750999366</v>
      </c>
      <c r="AC102" s="32">
        <v>2344</v>
      </c>
      <c r="AD102" s="24">
        <f t="shared" si="28"/>
        <v>1278.5454545454545</v>
      </c>
      <c r="AE102" s="24">
        <f t="shared" si="29"/>
        <v>1299.2</v>
      </c>
      <c r="AF102" s="24">
        <f t="shared" si="30"/>
        <v>20.654545454545541</v>
      </c>
      <c r="AG102" s="24">
        <v>179.9</v>
      </c>
      <c r="AH102" s="24">
        <v>237.8</v>
      </c>
      <c r="AI102" s="24">
        <v>218.1</v>
      </c>
      <c r="AJ102" s="24">
        <v>228.6</v>
      </c>
      <c r="AK102" s="24">
        <v>126.5</v>
      </c>
      <c r="AL102" s="24"/>
      <c r="AM102" s="24">
        <f t="shared" si="31"/>
        <v>308.3</v>
      </c>
      <c r="AN102" s="47"/>
      <c r="AO102" s="24">
        <f t="shared" si="32"/>
        <v>308.3</v>
      </c>
      <c r="AP102" s="24"/>
      <c r="AQ102" s="24">
        <f t="shared" si="33"/>
        <v>308.3</v>
      </c>
      <c r="AR102" s="24">
        <v>300.8</v>
      </c>
      <c r="AS102" s="24">
        <f t="shared" si="44"/>
        <v>7.5</v>
      </c>
      <c r="AT102" s="42"/>
      <c r="AU102" s="42"/>
      <c r="AV102" s="1"/>
      <c r="AW102" s="1"/>
      <c r="AX102" s="1"/>
      <c r="AY102" s="1"/>
      <c r="AZ102" s="1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9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9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9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9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9"/>
      <c r="GG102" s="8"/>
      <c r="GH102" s="8"/>
    </row>
    <row r="103" spans="1:190" s="2" customFormat="1" ht="17.100000000000001" customHeight="1">
      <c r="A103" s="13" t="s">
        <v>88</v>
      </c>
      <c r="B103" s="24">
        <v>1267.2014178810944</v>
      </c>
      <c r="C103" s="24">
        <v>1481.8204500000002</v>
      </c>
      <c r="D103" s="4">
        <f t="shared" si="26"/>
        <v>1.1693645770044776</v>
      </c>
      <c r="E103" s="10">
        <v>15</v>
      </c>
      <c r="F103" s="5">
        <f t="shared" si="60"/>
        <v>1</v>
      </c>
      <c r="G103" s="5">
        <v>10</v>
      </c>
      <c r="H103" s="5"/>
      <c r="I103" s="5"/>
      <c r="J103" s="4">
        <f t="shared" si="61"/>
        <v>1.1371532169660172</v>
      </c>
      <c r="K103" s="5">
        <v>10</v>
      </c>
      <c r="L103" s="5"/>
      <c r="M103" s="5"/>
      <c r="N103" s="4">
        <f t="shared" si="62"/>
        <v>1.0303478904515173</v>
      </c>
      <c r="O103" s="5">
        <v>15</v>
      </c>
      <c r="P103" s="5"/>
      <c r="Q103" s="5"/>
      <c r="R103" s="4">
        <f t="shared" si="63"/>
        <v>1.1279148360932747</v>
      </c>
      <c r="S103" s="5">
        <v>10</v>
      </c>
      <c r="T103" s="5"/>
      <c r="U103" s="5"/>
      <c r="V103" s="4">
        <f t="shared" si="64"/>
        <v>0.90388302972195589</v>
      </c>
      <c r="W103" s="5">
        <v>10</v>
      </c>
      <c r="X103" s="5" t="s">
        <v>401</v>
      </c>
      <c r="Y103" s="5" t="s">
        <v>401</v>
      </c>
      <c r="Z103" s="5" t="s">
        <v>401</v>
      </c>
      <c r="AA103" s="5"/>
      <c r="AB103" s="31">
        <f t="shared" si="27"/>
        <v>1.06693139770932</v>
      </c>
      <c r="AC103" s="32">
        <v>1316</v>
      </c>
      <c r="AD103" s="24">
        <f t="shared" si="28"/>
        <v>717.81818181818187</v>
      </c>
      <c r="AE103" s="24">
        <f t="shared" si="29"/>
        <v>765.9</v>
      </c>
      <c r="AF103" s="24">
        <f t="shared" si="30"/>
        <v>48.081818181818107</v>
      </c>
      <c r="AG103" s="24">
        <v>70.8</v>
      </c>
      <c r="AH103" s="24">
        <v>146.5</v>
      </c>
      <c r="AI103" s="24">
        <v>119.4</v>
      </c>
      <c r="AJ103" s="24">
        <v>81.8</v>
      </c>
      <c r="AK103" s="24">
        <v>141.19999999999999</v>
      </c>
      <c r="AL103" s="24">
        <v>26.9</v>
      </c>
      <c r="AM103" s="24">
        <f t="shared" si="31"/>
        <v>179.3</v>
      </c>
      <c r="AN103" s="47"/>
      <c r="AO103" s="24">
        <f t="shared" si="32"/>
        <v>179.3</v>
      </c>
      <c r="AP103" s="24"/>
      <c r="AQ103" s="24">
        <f t="shared" si="33"/>
        <v>179.3</v>
      </c>
      <c r="AR103" s="24">
        <v>211.4</v>
      </c>
      <c r="AS103" s="24">
        <f t="shared" si="44"/>
        <v>-32.1</v>
      </c>
      <c r="AT103" s="42"/>
      <c r="AU103" s="42"/>
      <c r="AV103" s="1"/>
      <c r="AW103" s="1"/>
      <c r="AX103" s="1"/>
      <c r="AY103" s="1"/>
      <c r="AZ103" s="1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9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9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9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9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9"/>
      <c r="GG103" s="8"/>
      <c r="GH103" s="8"/>
    </row>
    <row r="104" spans="1:190" s="2" customFormat="1" ht="17.100000000000001" customHeight="1">
      <c r="A104" s="13" t="s">
        <v>89</v>
      </c>
      <c r="B104" s="24">
        <v>315.7075063801629</v>
      </c>
      <c r="C104" s="24">
        <v>624.99521000000004</v>
      </c>
      <c r="D104" s="4">
        <f t="shared" si="26"/>
        <v>1.2779665346465994</v>
      </c>
      <c r="E104" s="10">
        <v>15</v>
      </c>
      <c r="F104" s="5">
        <f t="shared" si="60"/>
        <v>1</v>
      </c>
      <c r="G104" s="5">
        <v>10</v>
      </c>
      <c r="H104" s="5"/>
      <c r="I104" s="5"/>
      <c r="J104" s="4">
        <f t="shared" si="61"/>
        <v>1.1371532169660172</v>
      </c>
      <c r="K104" s="5">
        <v>10</v>
      </c>
      <c r="L104" s="5"/>
      <c r="M104" s="5"/>
      <c r="N104" s="4">
        <f t="shared" si="62"/>
        <v>1.0303478904515173</v>
      </c>
      <c r="O104" s="5">
        <v>15</v>
      </c>
      <c r="P104" s="5"/>
      <c r="Q104" s="5"/>
      <c r="R104" s="4">
        <f t="shared" si="63"/>
        <v>1.1279148360932747</v>
      </c>
      <c r="S104" s="5">
        <v>10</v>
      </c>
      <c r="T104" s="5"/>
      <c r="U104" s="5"/>
      <c r="V104" s="4">
        <f t="shared" si="64"/>
        <v>0.90388302972195589</v>
      </c>
      <c r="W104" s="5">
        <v>10</v>
      </c>
      <c r="X104" s="5" t="s">
        <v>401</v>
      </c>
      <c r="Y104" s="5" t="s">
        <v>401</v>
      </c>
      <c r="Z104" s="5" t="s">
        <v>401</v>
      </c>
      <c r="AA104" s="5"/>
      <c r="AB104" s="31">
        <f t="shared" si="27"/>
        <v>1.0902032457754891</v>
      </c>
      <c r="AC104" s="32">
        <v>524</v>
      </c>
      <c r="AD104" s="24">
        <f t="shared" si="28"/>
        <v>285.81818181818181</v>
      </c>
      <c r="AE104" s="24">
        <f t="shared" si="29"/>
        <v>311.60000000000002</v>
      </c>
      <c r="AF104" s="24">
        <f t="shared" si="30"/>
        <v>25.78181818181821</v>
      </c>
      <c r="AG104" s="24">
        <v>50.1</v>
      </c>
      <c r="AH104" s="24">
        <v>47.6</v>
      </c>
      <c r="AI104" s="24">
        <v>15.7</v>
      </c>
      <c r="AJ104" s="24">
        <v>29.6</v>
      </c>
      <c r="AK104" s="24">
        <v>56.2</v>
      </c>
      <c r="AL104" s="24"/>
      <c r="AM104" s="24">
        <f t="shared" si="31"/>
        <v>112.4</v>
      </c>
      <c r="AN104" s="47"/>
      <c r="AO104" s="24">
        <f t="shared" si="32"/>
        <v>112.4</v>
      </c>
      <c r="AP104" s="24"/>
      <c r="AQ104" s="24">
        <f t="shared" si="33"/>
        <v>112.4</v>
      </c>
      <c r="AR104" s="24">
        <v>131.9</v>
      </c>
      <c r="AS104" s="24">
        <f t="shared" si="44"/>
        <v>-19.5</v>
      </c>
      <c r="AT104" s="42"/>
      <c r="AU104" s="42"/>
      <c r="AV104" s="1"/>
      <c r="AW104" s="1"/>
      <c r="AX104" s="1"/>
      <c r="AY104" s="1"/>
      <c r="AZ104" s="1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9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9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9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9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9"/>
      <c r="GG104" s="8"/>
      <c r="GH104" s="8"/>
    </row>
    <row r="105" spans="1:190" s="2" customFormat="1" ht="17.100000000000001" customHeight="1">
      <c r="A105" s="13" t="s">
        <v>90</v>
      </c>
      <c r="B105" s="24">
        <v>813.41581649439831</v>
      </c>
      <c r="C105" s="24">
        <v>387.74173999999999</v>
      </c>
      <c r="D105" s="4">
        <f t="shared" si="26"/>
        <v>0.47668330531248065</v>
      </c>
      <c r="E105" s="10">
        <v>15</v>
      </c>
      <c r="F105" s="5">
        <f t="shared" si="60"/>
        <v>1</v>
      </c>
      <c r="G105" s="5">
        <v>10</v>
      </c>
      <c r="H105" s="5"/>
      <c r="I105" s="5"/>
      <c r="J105" s="4">
        <f t="shared" si="61"/>
        <v>1.1371532169660172</v>
      </c>
      <c r="K105" s="5">
        <v>10</v>
      </c>
      <c r="L105" s="5"/>
      <c r="M105" s="5"/>
      <c r="N105" s="4">
        <f t="shared" si="62"/>
        <v>1.0303478904515173</v>
      </c>
      <c r="O105" s="5">
        <v>15</v>
      </c>
      <c r="P105" s="5"/>
      <c r="Q105" s="5"/>
      <c r="R105" s="4">
        <f t="shared" si="63"/>
        <v>1.1279148360932747</v>
      </c>
      <c r="S105" s="5">
        <v>10</v>
      </c>
      <c r="T105" s="5"/>
      <c r="U105" s="5"/>
      <c r="V105" s="4">
        <f t="shared" si="64"/>
        <v>0.90388302972195589</v>
      </c>
      <c r="W105" s="5">
        <v>10</v>
      </c>
      <c r="X105" s="5" t="s">
        <v>401</v>
      </c>
      <c r="Y105" s="5" t="s">
        <v>401</v>
      </c>
      <c r="Z105" s="5" t="s">
        <v>401</v>
      </c>
      <c r="AA105" s="5"/>
      <c r="AB105" s="31">
        <f t="shared" si="27"/>
        <v>0.91849969663246367</v>
      </c>
      <c r="AC105" s="32">
        <v>1359</v>
      </c>
      <c r="AD105" s="24">
        <f t="shared" si="28"/>
        <v>741.27272727272725</v>
      </c>
      <c r="AE105" s="24">
        <f t="shared" si="29"/>
        <v>680.9</v>
      </c>
      <c r="AF105" s="24">
        <f t="shared" si="30"/>
        <v>-60.372727272727275</v>
      </c>
      <c r="AG105" s="24">
        <v>110</v>
      </c>
      <c r="AH105" s="24">
        <v>54.6</v>
      </c>
      <c r="AI105" s="24">
        <v>101.1</v>
      </c>
      <c r="AJ105" s="24">
        <v>139.30000000000001</v>
      </c>
      <c r="AK105" s="24">
        <v>76.7</v>
      </c>
      <c r="AL105" s="24"/>
      <c r="AM105" s="24">
        <f t="shared" si="31"/>
        <v>199.2</v>
      </c>
      <c r="AN105" s="47"/>
      <c r="AO105" s="24">
        <f t="shared" si="32"/>
        <v>199.2</v>
      </c>
      <c r="AP105" s="24"/>
      <c r="AQ105" s="24">
        <f t="shared" si="33"/>
        <v>199.2</v>
      </c>
      <c r="AR105" s="24">
        <v>122.4</v>
      </c>
      <c r="AS105" s="24">
        <f t="shared" si="44"/>
        <v>76.8</v>
      </c>
      <c r="AT105" s="42"/>
      <c r="AU105" s="42"/>
      <c r="AV105" s="1"/>
      <c r="AW105" s="1"/>
      <c r="AX105" s="1"/>
      <c r="AY105" s="1"/>
      <c r="AZ105" s="1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9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9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9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9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9"/>
      <c r="GG105" s="8"/>
      <c r="GH105" s="8"/>
    </row>
    <row r="106" spans="1:190" s="2" customFormat="1" ht="17.100000000000001" customHeight="1">
      <c r="A106" s="13" t="s">
        <v>91</v>
      </c>
      <c r="B106" s="24">
        <v>665.74765043557693</v>
      </c>
      <c r="C106" s="24">
        <v>418.38966000000005</v>
      </c>
      <c r="D106" s="4">
        <f t="shared" si="26"/>
        <v>0.62845082476259795</v>
      </c>
      <c r="E106" s="10">
        <v>15</v>
      </c>
      <c r="F106" s="5">
        <f t="shared" si="60"/>
        <v>1</v>
      </c>
      <c r="G106" s="5">
        <v>10</v>
      </c>
      <c r="H106" s="5"/>
      <c r="I106" s="5"/>
      <c r="J106" s="4">
        <f t="shared" si="61"/>
        <v>1.1371532169660172</v>
      </c>
      <c r="K106" s="5">
        <v>10</v>
      </c>
      <c r="L106" s="5"/>
      <c r="M106" s="5"/>
      <c r="N106" s="4">
        <f t="shared" si="62"/>
        <v>1.0303478904515173</v>
      </c>
      <c r="O106" s="5">
        <v>15</v>
      </c>
      <c r="P106" s="5"/>
      <c r="Q106" s="5"/>
      <c r="R106" s="4">
        <f t="shared" si="63"/>
        <v>1.1279148360932747</v>
      </c>
      <c r="S106" s="5">
        <v>10</v>
      </c>
      <c r="T106" s="5"/>
      <c r="U106" s="5"/>
      <c r="V106" s="4">
        <f t="shared" si="64"/>
        <v>0.90388302972195589</v>
      </c>
      <c r="W106" s="5">
        <v>10</v>
      </c>
      <c r="X106" s="5" t="s">
        <v>401</v>
      </c>
      <c r="Y106" s="5" t="s">
        <v>401</v>
      </c>
      <c r="Z106" s="5" t="s">
        <v>401</v>
      </c>
      <c r="AA106" s="5"/>
      <c r="AB106" s="31">
        <f t="shared" si="27"/>
        <v>0.95102130794320305</v>
      </c>
      <c r="AC106" s="32">
        <v>876</v>
      </c>
      <c r="AD106" s="24">
        <f t="shared" si="28"/>
        <v>477.81818181818187</v>
      </c>
      <c r="AE106" s="24">
        <f t="shared" si="29"/>
        <v>454.4</v>
      </c>
      <c r="AF106" s="24">
        <f t="shared" si="30"/>
        <v>-23.418181818181893</v>
      </c>
      <c r="AG106" s="24">
        <v>23.6</v>
      </c>
      <c r="AH106" s="24">
        <v>50.6</v>
      </c>
      <c r="AI106" s="24">
        <v>68.5</v>
      </c>
      <c r="AJ106" s="24">
        <v>94</v>
      </c>
      <c r="AK106" s="24">
        <v>94</v>
      </c>
      <c r="AL106" s="24"/>
      <c r="AM106" s="24">
        <f t="shared" si="31"/>
        <v>123.7</v>
      </c>
      <c r="AN106" s="47"/>
      <c r="AO106" s="24">
        <f t="shared" si="32"/>
        <v>123.7</v>
      </c>
      <c r="AP106" s="24"/>
      <c r="AQ106" s="24">
        <f t="shared" si="33"/>
        <v>123.7</v>
      </c>
      <c r="AR106" s="24">
        <v>89.8</v>
      </c>
      <c r="AS106" s="24">
        <f t="shared" si="44"/>
        <v>33.9</v>
      </c>
      <c r="AT106" s="42"/>
      <c r="AU106" s="42"/>
      <c r="AV106" s="1"/>
      <c r="AW106" s="1"/>
      <c r="AX106" s="1"/>
      <c r="AY106" s="1"/>
      <c r="AZ106" s="1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9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9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9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9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9"/>
      <c r="GG106" s="8"/>
      <c r="GH106" s="8"/>
    </row>
    <row r="107" spans="1:190" s="2" customFormat="1" ht="17.100000000000001" customHeight="1">
      <c r="A107" s="13" t="s">
        <v>92</v>
      </c>
      <c r="B107" s="24">
        <v>527.13817319226018</v>
      </c>
      <c r="C107" s="24">
        <v>393.95681999999994</v>
      </c>
      <c r="D107" s="4">
        <f t="shared" si="26"/>
        <v>0.74735020158806498</v>
      </c>
      <c r="E107" s="10">
        <v>15</v>
      </c>
      <c r="F107" s="5">
        <f t="shared" si="60"/>
        <v>1</v>
      </c>
      <c r="G107" s="5">
        <v>10</v>
      </c>
      <c r="H107" s="5"/>
      <c r="I107" s="5"/>
      <c r="J107" s="4">
        <f t="shared" si="61"/>
        <v>1.1371532169660172</v>
      </c>
      <c r="K107" s="5">
        <v>10</v>
      </c>
      <c r="L107" s="5"/>
      <c r="M107" s="5"/>
      <c r="N107" s="4">
        <f t="shared" si="62"/>
        <v>1.0303478904515173</v>
      </c>
      <c r="O107" s="5">
        <v>15</v>
      </c>
      <c r="P107" s="5"/>
      <c r="Q107" s="5"/>
      <c r="R107" s="4">
        <f t="shared" si="63"/>
        <v>1.1279148360932747</v>
      </c>
      <c r="S107" s="5">
        <v>10</v>
      </c>
      <c r="T107" s="5"/>
      <c r="U107" s="5"/>
      <c r="V107" s="4">
        <f t="shared" si="64"/>
        <v>0.90388302972195589</v>
      </c>
      <c r="W107" s="5">
        <v>10</v>
      </c>
      <c r="X107" s="5" t="s">
        <v>401</v>
      </c>
      <c r="Y107" s="5" t="s">
        <v>401</v>
      </c>
      <c r="Z107" s="5" t="s">
        <v>401</v>
      </c>
      <c r="AA107" s="5"/>
      <c r="AB107" s="31">
        <f t="shared" si="27"/>
        <v>0.97649974583437449</v>
      </c>
      <c r="AC107" s="32">
        <v>1298</v>
      </c>
      <c r="AD107" s="24">
        <f t="shared" si="28"/>
        <v>708</v>
      </c>
      <c r="AE107" s="24">
        <f t="shared" si="29"/>
        <v>691.4</v>
      </c>
      <c r="AF107" s="24">
        <f t="shared" si="30"/>
        <v>-16.600000000000023</v>
      </c>
      <c r="AG107" s="24">
        <v>141.80000000000001</v>
      </c>
      <c r="AH107" s="24">
        <v>122</v>
      </c>
      <c r="AI107" s="24">
        <v>59.6</v>
      </c>
      <c r="AJ107" s="24">
        <v>79.8</v>
      </c>
      <c r="AK107" s="24">
        <v>115</v>
      </c>
      <c r="AL107" s="24">
        <v>46.4</v>
      </c>
      <c r="AM107" s="24">
        <f t="shared" si="31"/>
        <v>126.8</v>
      </c>
      <c r="AN107" s="47"/>
      <c r="AO107" s="24">
        <f t="shared" si="32"/>
        <v>126.8</v>
      </c>
      <c r="AP107" s="24"/>
      <c r="AQ107" s="24">
        <f t="shared" si="33"/>
        <v>126.8</v>
      </c>
      <c r="AR107" s="24">
        <v>94.5</v>
      </c>
      <c r="AS107" s="24">
        <f t="shared" si="44"/>
        <v>32.299999999999997</v>
      </c>
      <c r="AT107" s="42"/>
      <c r="AU107" s="42"/>
      <c r="AV107" s="42"/>
      <c r="AW107" s="1"/>
      <c r="AX107" s="1"/>
      <c r="AY107" s="1"/>
      <c r="AZ107" s="1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9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9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9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9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9"/>
      <c r="GG107" s="8"/>
      <c r="GH107" s="8"/>
    </row>
    <row r="108" spans="1:190" s="2" customFormat="1" ht="17.100000000000001" customHeight="1">
      <c r="A108" s="13" t="s">
        <v>93</v>
      </c>
      <c r="B108" s="24">
        <v>2451.4407479124588</v>
      </c>
      <c r="C108" s="24">
        <v>645.06360000000006</v>
      </c>
      <c r="D108" s="4">
        <f t="shared" si="26"/>
        <v>0.26313652514314628</v>
      </c>
      <c r="E108" s="10">
        <v>15</v>
      </c>
      <c r="F108" s="5">
        <f t="shared" si="60"/>
        <v>1</v>
      </c>
      <c r="G108" s="5">
        <v>10</v>
      </c>
      <c r="H108" s="5"/>
      <c r="I108" s="5"/>
      <c r="J108" s="4">
        <f t="shared" si="61"/>
        <v>1.1371532169660172</v>
      </c>
      <c r="K108" s="5">
        <v>10</v>
      </c>
      <c r="L108" s="5"/>
      <c r="M108" s="5"/>
      <c r="N108" s="4">
        <f t="shared" si="62"/>
        <v>1.0303478904515173</v>
      </c>
      <c r="O108" s="5">
        <v>15</v>
      </c>
      <c r="P108" s="5"/>
      <c r="Q108" s="5"/>
      <c r="R108" s="4">
        <f t="shared" si="63"/>
        <v>1.1279148360932747</v>
      </c>
      <c r="S108" s="5">
        <v>10</v>
      </c>
      <c r="T108" s="5"/>
      <c r="U108" s="5"/>
      <c r="V108" s="4">
        <f t="shared" si="64"/>
        <v>0.90388302972195589</v>
      </c>
      <c r="W108" s="5">
        <v>10</v>
      </c>
      <c r="X108" s="5" t="s">
        <v>401</v>
      </c>
      <c r="Y108" s="5" t="s">
        <v>401</v>
      </c>
      <c r="Z108" s="5" t="s">
        <v>401</v>
      </c>
      <c r="AA108" s="5"/>
      <c r="AB108" s="31">
        <f t="shared" si="27"/>
        <v>0.87273967231046345</v>
      </c>
      <c r="AC108" s="32">
        <v>1563</v>
      </c>
      <c r="AD108" s="24">
        <f t="shared" si="28"/>
        <v>852.5454545454545</v>
      </c>
      <c r="AE108" s="24">
        <f t="shared" si="29"/>
        <v>744.1</v>
      </c>
      <c r="AF108" s="24">
        <f t="shared" si="30"/>
        <v>-108.44545454545448</v>
      </c>
      <c r="AG108" s="24">
        <v>155.1</v>
      </c>
      <c r="AH108" s="24">
        <v>34.299999999999997</v>
      </c>
      <c r="AI108" s="24">
        <v>146.4</v>
      </c>
      <c r="AJ108" s="24">
        <v>73.400000000000006</v>
      </c>
      <c r="AK108" s="24">
        <v>94.8</v>
      </c>
      <c r="AL108" s="24"/>
      <c r="AM108" s="24">
        <f t="shared" si="31"/>
        <v>240.1</v>
      </c>
      <c r="AN108" s="47"/>
      <c r="AO108" s="24">
        <f t="shared" si="32"/>
        <v>240.1</v>
      </c>
      <c r="AP108" s="24"/>
      <c r="AQ108" s="24">
        <f t="shared" si="33"/>
        <v>240.1</v>
      </c>
      <c r="AR108" s="24">
        <v>112.7</v>
      </c>
      <c r="AS108" s="24">
        <f t="shared" si="44"/>
        <v>127.4</v>
      </c>
      <c r="AT108" s="42"/>
      <c r="AU108" s="42"/>
      <c r="AV108" s="42"/>
      <c r="AW108" s="1"/>
      <c r="AX108" s="1"/>
      <c r="AY108" s="1"/>
      <c r="AZ108" s="1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9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9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9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9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9"/>
      <c r="GG108" s="8"/>
      <c r="GH108" s="8"/>
    </row>
    <row r="109" spans="1:190" s="2" customFormat="1" ht="17.100000000000001" customHeight="1">
      <c r="A109" s="13" t="s">
        <v>94</v>
      </c>
      <c r="B109" s="24">
        <v>1662.022161580679</v>
      </c>
      <c r="C109" s="24">
        <v>1378.2275199999999</v>
      </c>
      <c r="D109" s="4">
        <f t="shared" si="26"/>
        <v>0.82924737819935324</v>
      </c>
      <c r="E109" s="10">
        <v>15</v>
      </c>
      <c r="F109" s="5">
        <f t="shared" si="60"/>
        <v>1</v>
      </c>
      <c r="G109" s="5">
        <v>10</v>
      </c>
      <c r="H109" s="5"/>
      <c r="I109" s="5"/>
      <c r="J109" s="4">
        <f t="shared" si="61"/>
        <v>1.1371532169660172</v>
      </c>
      <c r="K109" s="5">
        <v>10</v>
      </c>
      <c r="L109" s="5"/>
      <c r="M109" s="5"/>
      <c r="N109" s="4">
        <f t="shared" si="62"/>
        <v>1.0303478904515173</v>
      </c>
      <c r="O109" s="5">
        <v>15</v>
      </c>
      <c r="P109" s="5"/>
      <c r="Q109" s="5"/>
      <c r="R109" s="4">
        <f t="shared" si="63"/>
        <v>1.1279148360932747</v>
      </c>
      <c r="S109" s="5">
        <v>10</v>
      </c>
      <c r="T109" s="5"/>
      <c r="U109" s="5"/>
      <c r="V109" s="4">
        <f t="shared" si="64"/>
        <v>0.90388302972195589</v>
      </c>
      <c r="W109" s="5">
        <v>10</v>
      </c>
      <c r="X109" s="5" t="s">
        <v>401</v>
      </c>
      <c r="Y109" s="5" t="s">
        <v>401</v>
      </c>
      <c r="Z109" s="5" t="s">
        <v>401</v>
      </c>
      <c r="AA109" s="5"/>
      <c r="AB109" s="31">
        <f t="shared" si="27"/>
        <v>0.99404914082250773</v>
      </c>
      <c r="AC109" s="32">
        <v>1019</v>
      </c>
      <c r="AD109" s="24">
        <f t="shared" si="28"/>
        <v>555.81818181818187</v>
      </c>
      <c r="AE109" s="24">
        <f t="shared" si="29"/>
        <v>552.5</v>
      </c>
      <c r="AF109" s="24">
        <f t="shared" si="30"/>
        <v>-3.3181818181818699</v>
      </c>
      <c r="AG109" s="24">
        <v>98.3</v>
      </c>
      <c r="AH109" s="24">
        <v>66.2</v>
      </c>
      <c r="AI109" s="24">
        <v>104.4</v>
      </c>
      <c r="AJ109" s="24">
        <v>59.8</v>
      </c>
      <c r="AK109" s="24">
        <v>108.4</v>
      </c>
      <c r="AL109" s="24"/>
      <c r="AM109" s="24">
        <f t="shared" si="31"/>
        <v>115.4</v>
      </c>
      <c r="AN109" s="47"/>
      <c r="AO109" s="24">
        <f t="shared" si="32"/>
        <v>115.4</v>
      </c>
      <c r="AP109" s="24"/>
      <c r="AQ109" s="24">
        <f t="shared" si="33"/>
        <v>115.4</v>
      </c>
      <c r="AR109" s="24">
        <v>99.8</v>
      </c>
      <c r="AS109" s="24">
        <f t="shared" si="44"/>
        <v>15.6</v>
      </c>
      <c r="AT109" s="42"/>
      <c r="AU109" s="42"/>
      <c r="AV109" s="42"/>
      <c r="AW109" s="1"/>
      <c r="AX109" s="1"/>
      <c r="AY109" s="1"/>
      <c r="AZ109" s="1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9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9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9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9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9"/>
      <c r="GG109" s="8"/>
      <c r="GH109" s="8"/>
    </row>
    <row r="110" spans="1:190" s="2" customFormat="1" ht="17.100000000000001" customHeight="1">
      <c r="A110" s="13" t="s">
        <v>95</v>
      </c>
      <c r="B110" s="24">
        <v>302.73570754918751</v>
      </c>
      <c r="C110" s="24">
        <v>505.32893000000007</v>
      </c>
      <c r="D110" s="4">
        <f t="shared" si="26"/>
        <v>1.2469208214950647</v>
      </c>
      <c r="E110" s="10">
        <v>15</v>
      </c>
      <c r="F110" s="5">
        <f t="shared" si="60"/>
        <v>1</v>
      </c>
      <c r="G110" s="5">
        <v>10</v>
      </c>
      <c r="H110" s="5"/>
      <c r="I110" s="5"/>
      <c r="J110" s="4">
        <f t="shared" si="61"/>
        <v>1.1371532169660172</v>
      </c>
      <c r="K110" s="5">
        <v>10</v>
      </c>
      <c r="L110" s="5"/>
      <c r="M110" s="5"/>
      <c r="N110" s="4">
        <f t="shared" si="62"/>
        <v>1.0303478904515173</v>
      </c>
      <c r="O110" s="5">
        <v>15</v>
      </c>
      <c r="P110" s="5"/>
      <c r="Q110" s="5"/>
      <c r="R110" s="4">
        <f t="shared" si="63"/>
        <v>1.1279148360932747</v>
      </c>
      <c r="S110" s="5">
        <v>10</v>
      </c>
      <c r="T110" s="5"/>
      <c r="U110" s="5"/>
      <c r="V110" s="4">
        <f t="shared" si="64"/>
        <v>0.90388302972195589</v>
      </c>
      <c r="W110" s="5">
        <v>10</v>
      </c>
      <c r="X110" s="5" t="s">
        <v>401</v>
      </c>
      <c r="Y110" s="5" t="s">
        <v>401</v>
      </c>
      <c r="Z110" s="5" t="s">
        <v>401</v>
      </c>
      <c r="AA110" s="5"/>
      <c r="AB110" s="31">
        <f t="shared" si="27"/>
        <v>1.083550592957303</v>
      </c>
      <c r="AC110" s="32">
        <v>1508</v>
      </c>
      <c r="AD110" s="24">
        <f t="shared" si="28"/>
        <v>822.5454545454545</v>
      </c>
      <c r="AE110" s="24">
        <f t="shared" si="29"/>
        <v>891.3</v>
      </c>
      <c r="AF110" s="24">
        <f t="shared" si="30"/>
        <v>68.75454545454545</v>
      </c>
      <c r="AG110" s="24">
        <v>40.6</v>
      </c>
      <c r="AH110" s="24">
        <v>44.3</v>
      </c>
      <c r="AI110" s="24">
        <v>367</v>
      </c>
      <c r="AJ110" s="24">
        <v>157.69999999999999</v>
      </c>
      <c r="AK110" s="24">
        <v>161.80000000000001</v>
      </c>
      <c r="AL110" s="24"/>
      <c r="AM110" s="24">
        <f t="shared" si="31"/>
        <v>119.9</v>
      </c>
      <c r="AN110" s="47"/>
      <c r="AO110" s="24">
        <f t="shared" si="32"/>
        <v>119.9</v>
      </c>
      <c r="AP110" s="24"/>
      <c r="AQ110" s="24">
        <f t="shared" si="33"/>
        <v>119.9</v>
      </c>
      <c r="AR110" s="24">
        <v>170.4</v>
      </c>
      <c r="AS110" s="24">
        <f t="shared" si="44"/>
        <v>-50.5</v>
      </c>
      <c r="AT110" s="42"/>
      <c r="AU110" s="42"/>
      <c r="AV110" s="42"/>
      <c r="AW110" s="1"/>
      <c r="AX110" s="1"/>
      <c r="AY110" s="1"/>
      <c r="AZ110" s="1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9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9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9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9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9"/>
      <c r="GG110" s="8"/>
      <c r="GH110" s="8"/>
    </row>
    <row r="111" spans="1:190" s="2" customFormat="1" ht="17.100000000000001" customHeight="1">
      <c r="A111" s="33" t="s">
        <v>96</v>
      </c>
      <c r="B111" s="24">
        <v>951.78147614113334</v>
      </c>
      <c r="C111" s="24">
        <v>799.3808600000001</v>
      </c>
      <c r="D111" s="4">
        <f t="shared" si="26"/>
        <v>0.83987856460600541</v>
      </c>
      <c r="E111" s="10">
        <v>15</v>
      </c>
      <c r="F111" s="5">
        <f t="shared" si="60"/>
        <v>1</v>
      </c>
      <c r="G111" s="5">
        <v>10</v>
      </c>
      <c r="H111" s="5"/>
      <c r="I111" s="5"/>
      <c r="J111" s="4">
        <f t="shared" si="61"/>
        <v>1.1371532169660172</v>
      </c>
      <c r="K111" s="5">
        <v>10</v>
      </c>
      <c r="L111" s="5"/>
      <c r="M111" s="5"/>
      <c r="N111" s="4">
        <f t="shared" si="62"/>
        <v>1.0303478904515173</v>
      </c>
      <c r="O111" s="5">
        <v>15</v>
      </c>
      <c r="P111" s="5"/>
      <c r="Q111" s="5"/>
      <c r="R111" s="4">
        <f t="shared" si="63"/>
        <v>1.1279148360932747</v>
      </c>
      <c r="S111" s="5">
        <v>10</v>
      </c>
      <c r="T111" s="5"/>
      <c r="U111" s="5"/>
      <c r="V111" s="4">
        <f t="shared" si="64"/>
        <v>0.90388302972195589</v>
      </c>
      <c r="W111" s="5">
        <v>10</v>
      </c>
      <c r="X111" s="5" t="s">
        <v>401</v>
      </c>
      <c r="Y111" s="5" t="s">
        <v>401</v>
      </c>
      <c r="Z111" s="5" t="s">
        <v>401</v>
      </c>
      <c r="AA111" s="5"/>
      <c r="AB111" s="31">
        <f t="shared" si="27"/>
        <v>0.99632725219536167</v>
      </c>
      <c r="AC111" s="32">
        <v>725</v>
      </c>
      <c r="AD111" s="24">
        <f t="shared" si="28"/>
        <v>395.45454545454544</v>
      </c>
      <c r="AE111" s="24">
        <f t="shared" si="29"/>
        <v>394</v>
      </c>
      <c r="AF111" s="24">
        <f t="shared" si="30"/>
        <v>-1.454545454545439</v>
      </c>
      <c r="AG111" s="24">
        <v>43.2</v>
      </c>
      <c r="AH111" s="24">
        <v>61.7</v>
      </c>
      <c r="AI111" s="24">
        <v>33.9</v>
      </c>
      <c r="AJ111" s="24">
        <v>76.2</v>
      </c>
      <c r="AK111" s="24">
        <v>77.8</v>
      </c>
      <c r="AL111" s="24"/>
      <c r="AM111" s="24">
        <f t="shared" si="31"/>
        <v>101.2</v>
      </c>
      <c r="AN111" s="47"/>
      <c r="AO111" s="24">
        <f t="shared" si="32"/>
        <v>101.2</v>
      </c>
      <c r="AP111" s="24"/>
      <c r="AQ111" s="24">
        <f t="shared" si="33"/>
        <v>101.2</v>
      </c>
      <c r="AR111" s="24">
        <v>91</v>
      </c>
      <c r="AS111" s="24">
        <f t="shared" si="44"/>
        <v>10.199999999999999</v>
      </c>
      <c r="AT111" s="42"/>
      <c r="AU111" s="42"/>
      <c r="AV111" s="42"/>
      <c r="AW111" s="1"/>
      <c r="AX111" s="1"/>
      <c r="AY111" s="1"/>
      <c r="AZ111" s="1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9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9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9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9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9"/>
      <c r="GG111" s="8"/>
      <c r="GH111" s="8"/>
    </row>
    <row r="112" spans="1:190" s="2" customFormat="1" ht="17.100000000000001" customHeight="1">
      <c r="A112" s="13" t="s">
        <v>97</v>
      </c>
      <c r="B112" s="24">
        <v>387.57368234606776</v>
      </c>
      <c r="C112" s="24">
        <v>522.61440000000005</v>
      </c>
      <c r="D112" s="4">
        <f t="shared" si="26"/>
        <v>1.2148425922102093</v>
      </c>
      <c r="E112" s="10">
        <v>15</v>
      </c>
      <c r="F112" s="5">
        <f t="shared" si="60"/>
        <v>1</v>
      </c>
      <c r="G112" s="5">
        <v>10</v>
      </c>
      <c r="H112" s="5"/>
      <c r="I112" s="5"/>
      <c r="J112" s="4">
        <f t="shared" si="61"/>
        <v>1.1371532169660172</v>
      </c>
      <c r="K112" s="5">
        <v>10</v>
      </c>
      <c r="L112" s="5"/>
      <c r="M112" s="5"/>
      <c r="N112" s="4">
        <f t="shared" si="62"/>
        <v>1.0303478904515173</v>
      </c>
      <c r="O112" s="5">
        <v>15</v>
      </c>
      <c r="P112" s="5"/>
      <c r="Q112" s="5"/>
      <c r="R112" s="4">
        <f t="shared" si="63"/>
        <v>1.1279148360932747</v>
      </c>
      <c r="S112" s="5">
        <v>10</v>
      </c>
      <c r="T112" s="5"/>
      <c r="U112" s="5"/>
      <c r="V112" s="4">
        <f t="shared" si="64"/>
        <v>0.90388302972195589</v>
      </c>
      <c r="W112" s="5">
        <v>10</v>
      </c>
      <c r="X112" s="5" t="s">
        <v>401</v>
      </c>
      <c r="Y112" s="5" t="s">
        <v>401</v>
      </c>
      <c r="Z112" s="5" t="s">
        <v>401</v>
      </c>
      <c r="AA112" s="5"/>
      <c r="AB112" s="31">
        <f t="shared" si="27"/>
        <v>1.0766766866819768</v>
      </c>
      <c r="AC112" s="32">
        <v>976</v>
      </c>
      <c r="AD112" s="24">
        <f t="shared" si="28"/>
        <v>532.36363636363637</v>
      </c>
      <c r="AE112" s="24">
        <f t="shared" si="29"/>
        <v>573.20000000000005</v>
      </c>
      <c r="AF112" s="24">
        <f t="shared" si="30"/>
        <v>40.836363636363672</v>
      </c>
      <c r="AG112" s="24">
        <v>91.7</v>
      </c>
      <c r="AH112" s="24">
        <v>110.6</v>
      </c>
      <c r="AI112" s="24">
        <v>96.8</v>
      </c>
      <c r="AJ112" s="24">
        <v>74.400000000000006</v>
      </c>
      <c r="AK112" s="24">
        <v>101.2</v>
      </c>
      <c r="AL112" s="24"/>
      <c r="AM112" s="24">
        <f t="shared" si="31"/>
        <v>98.5</v>
      </c>
      <c r="AN112" s="47"/>
      <c r="AO112" s="24">
        <f t="shared" si="32"/>
        <v>98.5</v>
      </c>
      <c r="AP112" s="24"/>
      <c r="AQ112" s="24">
        <f t="shared" si="33"/>
        <v>98.5</v>
      </c>
      <c r="AR112" s="24">
        <v>127.5</v>
      </c>
      <c r="AS112" s="24">
        <f t="shared" si="44"/>
        <v>-29</v>
      </c>
      <c r="AT112" s="42"/>
      <c r="AU112" s="42"/>
      <c r="AV112" s="42"/>
      <c r="AW112" s="1"/>
      <c r="AX112" s="1"/>
      <c r="AY112" s="1"/>
      <c r="AZ112" s="1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9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9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9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9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9"/>
      <c r="GG112" s="8"/>
      <c r="GH112" s="8"/>
    </row>
    <row r="113" spans="1:190" s="2" customFormat="1" ht="17.100000000000001" customHeight="1">
      <c r="A113" s="13" t="s">
        <v>98</v>
      </c>
      <c r="B113" s="24">
        <v>286.455879219765</v>
      </c>
      <c r="C113" s="24">
        <v>329.94740999999999</v>
      </c>
      <c r="D113" s="4">
        <f t="shared" si="26"/>
        <v>1.1518262808872877</v>
      </c>
      <c r="E113" s="10">
        <v>15</v>
      </c>
      <c r="F113" s="5">
        <f t="shared" si="60"/>
        <v>1</v>
      </c>
      <c r="G113" s="5">
        <v>10</v>
      </c>
      <c r="H113" s="5"/>
      <c r="I113" s="5"/>
      <c r="J113" s="4">
        <f t="shared" si="61"/>
        <v>1.1371532169660172</v>
      </c>
      <c r="K113" s="5">
        <v>10</v>
      </c>
      <c r="L113" s="5"/>
      <c r="M113" s="5"/>
      <c r="N113" s="4">
        <f t="shared" si="62"/>
        <v>1.0303478904515173</v>
      </c>
      <c r="O113" s="5">
        <v>15</v>
      </c>
      <c r="P113" s="5"/>
      <c r="Q113" s="5"/>
      <c r="R113" s="4">
        <f t="shared" si="63"/>
        <v>1.1279148360932747</v>
      </c>
      <c r="S113" s="5">
        <v>10</v>
      </c>
      <c r="T113" s="5"/>
      <c r="U113" s="5"/>
      <c r="V113" s="4">
        <f t="shared" si="64"/>
        <v>0.90388302972195589</v>
      </c>
      <c r="W113" s="5">
        <v>10</v>
      </c>
      <c r="X113" s="5" t="s">
        <v>401</v>
      </c>
      <c r="Y113" s="5" t="s">
        <v>401</v>
      </c>
      <c r="Z113" s="5" t="s">
        <v>401</v>
      </c>
      <c r="AA113" s="5"/>
      <c r="AB113" s="31">
        <f t="shared" si="27"/>
        <v>1.0631731913984936</v>
      </c>
      <c r="AC113" s="32">
        <v>740</v>
      </c>
      <c r="AD113" s="24">
        <f t="shared" si="28"/>
        <v>403.63636363636363</v>
      </c>
      <c r="AE113" s="24">
        <f t="shared" si="29"/>
        <v>429.1</v>
      </c>
      <c r="AF113" s="24">
        <f t="shared" si="30"/>
        <v>25.463636363636397</v>
      </c>
      <c r="AG113" s="24">
        <v>47.2</v>
      </c>
      <c r="AH113" s="24">
        <v>67.900000000000006</v>
      </c>
      <c r="AI113" s="24">
        <v>28.4</v>
      </c>
      <c r="AJ113" s="24">
        <v>72.2</v>
      </c>
      <c r="AK113" s="24">
        <v>72.3</v>
      </c>
      <c r="AL113" s="24">
        <v>38.700000000000003</v>
      </c>
      <c r="AM113" s="24">
        <f t="shared" si="31"/>
        <v>102.4</v>
      </c>
      <c r="AN113" s="47"/>
      <c r="AO113" s="24">
        <f t="shared" si="32"/>
        <v>102.4</v>
      </c>
      <c r="AP113" s="24"/>
      <c r="AQ113" s="24">
        <f t="shared" si="33"/>
        <v>102.4</v>
      </c>
      <c r="AR113" s="24">
        <v>119</v>
      </c>
      <c r="AS113" s="24">
        <f t="shared" si="44"/>
        <v>-16.600000000000001</v>
      </c>
      <c r="AT113" s="42"/>
      <c r="AU113" s="42"/>
      <c r="AV113" s="42"/>
      <c r="AW113" s="1"/>
      <c r="AX113" s="1"/>
      <c r="AY113" s="1"/>
      <c r="AZ113" s="1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9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9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9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9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9"/>
      <c r="GG113" s="8"/>
      <c r="GH113" s="8"/>
    </row>
    <row r="114" spans="1:190" s="2" customFormat="1" ht="17.100000000000001" customHeight="1">
      <c r="A114" s="17" t="s">
        <v>99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24"/>
      <c r="AS114" s="24"/>
      <c r="AT114" s="42"/>
      <c r="AU114" s="42"/>
      <c r="AV114" s="42"/>
      <c r="AW114" s="1"/>
      <c r="AX114" s="1"/>
      <c r="AY114" s="1"/>
      <c r="AZ114" s="1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9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9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9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9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9"/>
      <c r="GG114" s="8"/>
      <c r="GH114" s="8"/>
    </row>
    <row r="115" spans="1:190" s="2" customFormat="1" ht="15.6" customHeight="1">
      <c r="A115" s="13" t="s">
        <v>100</v>
      </c>
      <c r="B115" s="24">
        <v>17219.683020860117</v>
      </c>
      <c r="C115" s="24">
        <v>16657.55359</v>
      </c>
      <c r="D115" s="4">
        <f t="shared" si="26"/>
        <v>0.96735541355905641</v>
      </c>
      <c r="E115" s="10">
        <v>15</v>
      </c>
      <c r="F115" s="5">
        <f>F$34</f>
        <v>1</v>
      </c>
      <c r="G115" s="5">
        <v>10</v>
      </c>
      <c r="H115" s="5"/>
      <c r="I115" s="5"/>
      <c r="J115" s="4">
        <f>J$34</f>
        <v>1.1151379030436932</v>
      </c>
      <c r="K115" s="5">
        <v>10</v>
      </c>
      <c r="L115" s="5"/>
      <c r="M115" s="5"/>
      <c r="N115" s="4">
        <f>N$34</f>
        <v>1.2189212057112639</v>
      </c>
      <c r="O115" s="5">
        <v>15</v>
      </c>
      <c r="P115" s="5"/>
      <c r="Q115" s="5"/>
      <c r="R115" s="4">
        <f>R$34</f>
        <v>1.0665214685749844</v>
      </c>
      <c r="S115" s="5">
        <v>10</v>
      </c>
      <c r="T115" s="5"/>
      <c r="U115" s="5"/>
      <c r="V115" s="4">
        <f>V$34</f>
        <v>1.0972093023255813</v>
      </c>
      <c r="W115" s="5">
        <v>10</v>
      </c>
      <c r="X115" s="5" t="s">
        <v>401</v>
      </c>
      <c r="Y115" s="5" t="s">
        <v>401</v>
      </c>
      <c r="Z115" s="5" t="s">
        <v>401</v>
      </c>
      <c r="AA115" s="5"/>
      <c r="AB115" s="31">
        <f t="shared" si="27"/>
        <v>1.0797548004071054</v>
      </c>
      <c r="AC115" s="32">
        <v>2352</v>
      </c>
      <c r="AD115" s="24">
        <f t="shared" si="28"/>
        <v>1282.909090909091</v>
      </c>
      <c r="AE115" s="24">
        <f t="shared" si="29"/>
        <v>1385.2</v>
      </c>
      <c r="AF115" s="24">
        <f t="shared" si="30"/>
        <v>102.29090909090905</v>
      </c>
      <c r="AG115" s="24">
        <v>167.5</v>
      </c>
      <c r="AH115" s="24">
        <v>259.2</v>
      </c>
      <c r="AI115" s="24">
        <v>168.9</v>
      </c>
      <c r="AJ115" s="24">
        <v>184.1</v>
      </c>
      <c r="AK115" s="24">
        <v>195.3</v>
      </c>
      <c r="AL115" s="24"/>
      <c r="AM115" s="24">
        <f t="shared" si="31"/>
        <v>410.2</v>
      </c>
      <c r="AN115" s="47"/>
      <c r="AO115" s="24">
        <f t="shared" si="32"/>
        <v>410.2</v>
      </c>
      <c r="AP115" s="24"/>
      <c r="AQ115" s="24">
        <f t="shared" si="33"/>
        <v>410.2</v>
      </c>
      <c r="AR115" s="24">
        <v>332.2</v>
      </c>
      <c r="AS115" s="24">
        <f t="shared" si="44"/>
        <v>78</v>
      </c>
      <c r="AT115" s="42"/>
      <c r="AU115" s="42"/>
      <c r="AV115" s="42"/>
      <c r="AW115" s="1"/>
      <c r="AX115" s="1"/>
      <c r="AY115" s="1"/>
      <c r="AZ115" s="1"/>
      <c r="BA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9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9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9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9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9"/>
      <c r="GG115" s="8"/>
      <c r="GH115" s="8"/>
    </row>
    <row r="116" spans="1:190" s="2" customFormat="1" ht="17.100000000000001" customHeight="1">
      <c r="A116" s="13" t="s">
        <v>101</v>
      </c>
      <c r="B116" s="24">
        <v>6468.7540309080141</v>
      </c>
      <c r="C116" s="24">
        <v>7562.8743899999999</v>
      </c>
      <c r="D116" s="4">
        <f t="shared" si="26"/>
        <v>1.1691392737866098</v>
      </c>
      <c r="E116" s="10">
        <v>15</v>
      </c>
      <c r="F116" s="5">
        <f t="shared" ref="F116:F129" si="65">F$34</f>
        <v>1</v>
      </c>
      <c r="G116" s="5">
        <v>10</v>
      </c>
      <c r="H116" s="5"/>
      <c r="I116" s="5"/>
      <c r="J116" s="4">
        <f t="shared" ref="J116:J129" si="66">J$34</f>
        <v>1.1151379030436932</v>
      </c>
      <c r="K116" s="5">
        <v>10</v>
      </c>
      <c r="L116" s="5"/>
      <c r="M116" s="5"/>
      <c r="N116" s="4">
        <f t="shared" ref="N116:N129" si="67">N$34</f>
        <v>1.2189212057112639</v>
      </c>
      <c r="O116" s="5">
        <v>15</v>
      </c>
      <c r="P116" s="5"/>
      <c r="Q116" s="5"/>
      <c r="R116" s="4">
        <f t="shared" ref="R116:R129" si="68">R$34</f>
        <v>1.0665214685749844</v>
      </c>
      <c r="S116" s="5">
        <v>10</v>
      </c>
      <c r="T116" s="5"/>
      <c r="U116" s="5"/>
      <c r="V116" s="4">
        <f t="shared" ref="V116:V129" si="69">V$34</f>
        <v>1.0972093023255813</v>
      </c>
      <c r="W116" s="5">
        <v>10</v>
      </c>
      <c r="X116" s="5" t="s">
        <v>401</v>
      </c>
      <c r="Y116" s="5" t="s">
        <v>401</v>
      </c>
      <c r="Z116" s="5" t="s">
        <v>401</v>
      </c>
      <c r="AA116" s="5"/>
      <c r="AB116" s="31">
        <f t="shared" si="27"/>
        <v>1.1229941990272956</v>
      </c>
      <c r="AC116" s="32">
        <v>2198</v>
      </c>
      <c r="AD116" s="24">
        <f t="shared" si="28"/>
        <v>1198.909090909091</v>
      </c>
      <c r="AE116" s="24">
        <f t="shared" si="29"/>
        <v>1346.4</v>
      </c>
      <c r="AF116" s="24">
        <f t="shared" si="30"/>
        <v>147.4909090909091</v>
      </c>
      <c r="AG116" s="24">
        <v>211.9</v>
      </c>
      <c r="AH116" s="24">
        <v>141</v>
      </c>
      <c r="AI116" s="24">
        <v>196.7</v>
      </c>
      <c r="AJ116" s="24">
        <v>229.2</v>
      </c>
      <c r="AK116" s="24">
        <v>227.9</v>
      </c>
      <c r="AL116" s="24"/>
      <c r="AM116" s="24">
        <f t="shared" si="31"/>
        <v>339.7</v>
      </c>
      <c r="AN116" s="47"/>
      <c r="AO116" s="24">
        <f t="shared" si="32"/>
        <v>339.7</v>
      </c>
      <c r="AP116" s="24"/>
      <c r="AQ116" s="24">
        <f t="shared" si="33"/>
        <v>339.7</v>
      </c>
      <c r="AR116" s="24">
        <v>318.60000000000002</v>
      </c>
      <c r="AS116" s="24">
        <f t="shared" si="44"/>
        <v>21.1</v>
      </c>
      <c r="AT116" s="42"/>
      <c r="AU116" s="42"/>
      <c r="AV116" s="42"/>
      <c r="AW116" s="1"/>
      <c r="AX116" s="1"/>
      <c r="AY116" s="1"/>
      <c r="AZ116" s="1"/>
      <c r="BA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9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9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9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9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9"/>
      <c r="GG116" s="8"/>
      <c r="GH116" s="8"/>
    </row>
    <row r="117" spans="1:190" s="2" customFormat="1" ht="17.100000000000001" customHeight="1">
      <c r="A117" s="13" t="s">
        <v>102</v>
      </c>
      <c r="B117" s="24">
        <v>11341.114170998337</v>
      </c>
      <c r="C117" s="24">
        <v>10003.811679999999</v>
      </c>
      <c r="D117" s="4">
        <f t="shared" si="26"/>
        <v>0.88208367618605699</v>
      </c>
      <c r="E117" s="10">
        <v>15</v>
      </c>
      <c r="F117" s="5">
        <f t="shared" si="65"/>
        <v>1</v>
      </c>
      <c r="G117" s="5">
        <v>10</v>
      </c>
      <c r="H117" s="5"/>
      <c r="I117" s="5"/>
      <c r="J117" s="4">
        <f t="shared" si="66"/>
        <v>1.1151379030436932</v>
      </c>
      <c r="K117" s="5">
        <v>10</v>
      </c>
      <c r="L117" s="5"/>
      <c r="M117" s="5"/>
      <c r="N117" s="4">
        <f t="shared" si="67"/>
        <v>1.2189212057112639</v>
      </c>
      <c r="O117" s="5">
        <v>15</v>
      </c>
      <c r="P117" s="5"/>
      <c r="Q117" s="5"/>
      <c r="R117" s="4">
        <f t="shared" si="68"/>
        <v>1.0665214685749844</v>
      </c>
      <c r="S117" s="5">
        <v>10</v>
      </c>
      <c r="T117" s="5"/>
      <c r="U117" s="5"/>
      <c r="V117" s="4">
        <f t="shared" si="69"/>
        <v>1.0972093023255813</v>
      </c>
      <c r="W117" s="5">
        <v>10</v>
      </c>
      <c r="X117" s="5" t="s">
        <v>401</v>
      </c>
      <c r="Y117" s="5" t="s">
        <v>401</v>
      </c>
      <c r="Z117" s="5" t="s">
        <v>401</v>
      </c>
      <c r="AA117" s="5"/>
      <c r="AB117" s="31">
        <f t="shared" si="27"/>
        <v>1.0614822852557484</v>
      </c>
      <c r="AC117" s="32">
        <v>3551</v>
      </c>
      <c r="AD117" s="24">
        <f t="shared" si="28"/>
        <v>1936.909090909091</v>
      </c>
      <c r="AE117" s="24">
        <f t="shared" si="29"/>
        <v>2056</v>
      </c>
      <c r="AF117" s="24">
        <f t="shared" si="30"/>
        <v>119.09090909090901</v>
      </c>
      <c r="AG117" s="24">
        <v>377.6</v>
      </c>
      <c r="AH117" s="24">
        <v>290.7</v>
      </c>
      <c r="AI117" s="24">
        <v>295.8</v>
      </c>
      <c r="AJ117" s="24">
        <v>301.8</v>
      </c>
      <c r="AK117" s="24">
        <v>301.2</v>
      </c>
      <c r="AL117" s="24"/>
      <c r="AM117" s="24">
        <f t="shared" si="31"/>
        <v>488.9</v>
      </c>
      <c r="AN117" s="47"/>
      <c r="AO117" s="24">
        <f t="shared" si="32"/>
        <v>488.9</v>
      </c>
      <c r="AP117" s="24"/>
      <c r="AQ117" s="24">
        <f t="shared" si="33"/>
        <v>488.9</v>
      </c>
      <c r="AR117" s="24">
        <v>335.6</v>
      </c>
      <c r="AS117" s="24">
        <f t="shared" si="44"/>
        <v>153.30000000000001</v>
      </c>
      <c r="AT117" s="42"/>
      <c r="AU117" s="42"/>
      <c r="AV117" s="42"/>
      <c r="AZ117" s="1"/>
      <c r="BA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9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9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9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9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9"/>
      <c r="GG117" s="8"/>
      <c r="GH117" s="8"/>
    </row>
    <row r="118" spans="1:190" s="2" customFormat="1" ht="17.100000000000001" customHeight="1">
      <c r="A118" s="13" t="s">
        <v>103</v>
      </c>
      <c r="B118" s="24">
        <v>16752.080847279525</v>
      </c>
      <c r="C118" s="24">
        <v>13004.607829999999</v>
      </c>
      <c r="D118" s="4">
        <f t="shared" si="26"/>
        <v>0.77629805804763041</v>
      </c>
      <c r="E118" s="10">
        <v>15</v>
      </c>
      <c r="F118" s="5">
        <f t="shared" si="65"/>
        <v>1</v>
      </c>
      <c r="G118" s="5">
        <v>10</v>
      </c>
      <c r="H118" s="5"/>
      <c r="I118" s="5"/>
      <c r="J118" s="4">
        <f t="shared" si="66"/>
        <v>1.1151379030436932</v>
      </c>
      <c r="K118" s="5">
        <v>10</v>
      </c>
      <c r="L118" s="5"/>
      <c r="M118" s="5"/>
      <c r="N118" s="4">
        <f t="shared" si="67"/>
        <v>1.2189212057112639</v>
      </c>
      <c r="O118" s="5">
        <v>15</v>
      </c>
      <c r="P118" s="5"/>
      <c r="Q118" s="5"/>
      <c r="R118" s="4">
        <f t="shared" si="68"/>
        <v>1.0665214685749844</v>
      </c>
      <c r="S118" s="5">
        <v>10</v>
      </c>
      <c r="T118" s="5"/>
      <c r="U118" s="5"/>
      <c r="V118" s="4">
        <f t="shared" si="69"/>
        <v>1.0972093023255813</v>
      </c>
      <c r="W118" s="5">
        <v>10</v>
      </c>
      <c r="X118" s="5" t="s">
        <v>401</v>
      </c>
      <c r="Y118" s="5" t="s">
        <v>401</v>
      </c>
      <c r="Z118" s="5" t="s">
        <v>401</v>
      </c>
      <c r="AA118" s="5"/>
      <c r="AB118" s="31">
        <f t="shared" si="27"/>
        <v>1.0388139385117998</v>
      </c>
      <c r="AC118" s="32">
        <v>2433</v>
      </c>
      <c r="AD118" s="24">
        <f t="shared" si="28"/>
        <v>1327.090909090909</v>
      </c>
      <c r="AE118" s="24">
        <f t="shared" si="29"/>
        <v>1378.6</v>
      </c>
      <c r="AF118" s="24">
        <f t="shared" si="30"/>
        <v>51.509090909090901</v>
      </c>
      <c r="AG118" s="24">
        <v>201.6</v>
      </c>
      <c r="AH118" s="24">
        <v>69</v>
      </c>
      <c r="AI118" s="24">
        <v>259.7</v>
      </c>
      <c r="AJ118" s="24">
        <v>179.1</v>
      </c>
      <c r="AK118" s="24">
        <v>251.4</v>
      </c>
      <c r="AL118" s="24"/>
      <c r="AM118" s="24">
        <f t="shared" si="31"/>
        <v>417.8</v>
      </c>
      <c r="AN118" s="47"/>
      <c r="AO118" s="24">
        <f t="shared" si="32"/>
        <v>417.8</v>
      </c>
      <c r="AP118" s="24"/>
      <c r="AQ118" s="24">
        <f t="shared" si="33"/>
        <v>417.8</v>
      </c>
      <c r="AR118" s="24">
        <v>282.7</v>
      </c>
      <c r="AS118" s="24">
        <f t="shared" si="44"/>
        <v>135.1</v>
      </c>
      <c r="AT118" s="42"/>
      <c r="AU118" s="42"/>
      <c r="AV118" s="42"/>
      <c r="AZ118" s="1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9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9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9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9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9"/>
      <c r="GG118" s="8"/>
      <c r="GH118" s="8"/>
    </row>
    <row r="119" spans="1:190" s="2" customFormat="1" ht="17.100000000000001" customHeight="1">
      <c r="A119" s="13" t="s">
        <v>104</v>
      </c>
      <c r="B119" s="24">
        <v>27120.763701038268</v>
      </c>
      <c r="C119" s="24">
        <v>17046.556390000002</v>
      </c>
      <c r="D119" s="4">
        <f t="shared" si="26"/>
        <v>0.62854263906098651</v>
      </c>
      <c r="E119" s="10">
        <v>15</v>
      </c>
      <c r="F119" s="5">
        <f t="shared" si="65"/>
        <v>1</v>
      </c>
      <c r="G119" s="5">
        <v>10</v>
      </c>
      <c r="H119" s="5"/>
      <c r="I119" s="5"/>
      <c r="J119" s="4">
        <f t="shared" si="66"/>
        <v>1.1151379030436932</v>
      </c>
      <c r="K119" s="5">
        <v>10</v>
      </c>
      <c r="L119" s="5"/>
      <c r="M119" s="5"/>
      <c r="N119" s="4">
        <f t="shared" si="67"/>
        <v>1.2189212057112639</v>
      </c>
      <c r="O119" s="5">
        <v>15</v>
      </c>
      <c r="P119" s="5"/>
      <c r="Q119" s="5"/>
      <c r="R119" s="4">
        <f t="shared" si="68"/>
        <v>1.0665214685749844</v>
      </c>
      <c r="S119" s="5">
        <v>10</v>
      </c>
      <c r="T119" s="5"/>
      <c r="U119" s="5"/>
      <c r="V119" s="4">
        <f t="shared" si="69"/>
        <v>1.0972093023255813</v>
      </c>
      <c r="W119" s="5">
        <v>10</v>
      </c>
      <c r="X119" s="5" t="s">
        <v>401</v>
      </c>
      <c r="Y119" s="5" t="s">
        <v>401</v>
      </c>
      <c r="Z119" s="5" t="s">
        <v>401</v>
      </c>
      <c r="AA119" s="5"/>
      <c r="AB119" s="31">
        <f t="shared" si="27"/>
        <v>1.007152063014662</v>
      </c>
      <c r="AC119" s="32">
        <v>2811</v>
      </c>
      <c r="AD119" s="24">
        <f t="shared" si="28"/>
        <v>1533.2727272727273</v>
      </c>
      <c r="AE119" s="24">
        <f t="shared" si="29"/>
        <v>1544.2</v>
      </c>
      <c r="AF119" s="24">
        <f t="shared" si="30"/>
        <v>10.927272727272793</v>
      </c>
      <c r="AG119" s="24">
        <v>158.19999999999999</v>
      </c>
      <c r="AH119" s="24">
        <v>195.3</v>
      </c>
      <c r="AI119" s="24">
        <v>298.7</v>
      </c>
      <c r="AJ119" s="24">
        <v>159.5</v>
      </c>
      <c r="AK119" s="24">
        <v>266.7</v>
      </c>
      <c r="AL119" s="24"/>
      <c r="AM119" s="24">
        <f t="shared" si="31"/>
        <v>465.8</v>
      </c>
      <c r="AN119" s="47"/>
      <c r="AO119" s="24">
        <f t="shared" si="32"/>
        <v>465.8</v>
      </c>
      <c r="AP119" s="24"/>
      <c r="AQ119" s="24">
        <f t="shared" si="33"/>
        <v>465.8</v>
      </c>
      <c r="AR119" s="24">
        <v>261.2</v>
      </c>
      <c r="AS119" s="24">
        <f t="shared" si="44"/>
        <v>204.6</v>
      </c>
      <c r="AT119" s="42"/>
      <c r="AU119" s="42"/>
      <c r="AV119" s="42"/>
      <c r="AZ119" s="1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9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9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9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9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9"/>
      <c r="GG119" s="8"/>
      <c r="GH119" s="8"/>
    </row>
    <row r="120" spans="1:190" s="2" customFormat="1" ht="17.100000000000001" customHeight="1">
      <c r="A120" s="13" t="s">
        <v>105</v>
      </c>
      <c r="B120" s="24">
        <v>4032.1406889070481</v>
      </c>
      <c r="C120" s="24">
        <v>4604.9011400000009</v>
      </c>
      <c r="D120" s="4">
        <f t="shared" si="26"/>
        <v>1.1420487267888972</v>
      </c>
      <c r="E120" s="10">
        <v>15</v>
      </c>
      <c r="F120" s="5">
        <f t="shared" si="65"/>
        <v>1</v>
      </c>
      <c r="G120" s="5">
        <v>10</v>
      </c>
      <c r="H120" s="5"/>
      <c r="I120" s="5"/>
      <c r="J120" s="4">
        <f t="shared" si="66"/>
        <v>1.1151379030436932</v>
      </c>
      <c r="K120" s="5">
        <v>10</v>
      </c>
      <c r="L120" s="5"/>
      <c r="M120" s="5"/>
      <c r="N120" s="4">
        <f t="shared" si="67"/>
        <v>1.2189212057112639</v>
      </c>
      <c r="O120" s="5">
        <v>15</v>
      </c>
      <c r="P120" s="5"/>
      <c r="Q120" s="5"/>
      <c r="R120" s="4">
        <f t="shared" si="68"/>
        <v>1.0665214685749844</v>
      </c>
      <c r="S120" s="5">
        <v>10</v>
      </c>
      <c r="T120" s="5"/>
      <c r="U120" s="5"/>
      <c r="V120" s="4">
        <f t="shared" si="69"/>
        <v>1.0972093023255813</v>
      </c>
      <c r="W120" s="5">
        <v>10</v>
      </c>
      <c r="X120" s="5" t="s">
        <v>401</v>
      </c>
      <c r="Y120" s="5" t="s">
        <v>401</v>
      </c>
      <c r="Z120" s="5" t="s">
        <v>401</v>
      </c>
      <c r="AA120" s="5"/>
      <c r="AB120" s="31">
        <f t="shared" si="27"/>
        <v>1.1171890818135</v>
      </c>
      <c r="AC120" s="32">
        <v>3454</v>
      </c>
      <c r="AD120" s="24">
        <f t="shared" si="28"/>
        <v>1884</v>
      </c>
      <c r="AE120" s="24">
        <f t="shared" si="29"/>
        <v>2104.8000000000002</v>
      </c>
      <c r="AF120" s="24">
        <f t="shared" si="30"/>
        <v>220.80000000000018</v>
      </c>
      <c r="AG120" s="24">
        <v>387.8</v>
      </c>
      <c r="AH120" s="24">
        <v>298</v>
      </c>
      <c r="AI120" s="24">
        <v>0</v>
      </c>
      <c r="AJ120" s="24">
        <v>367.6</v>
      </c>
      <c r="AK120" s="24">
        <v>352.5</v>
      </c>
      <c r="AL120" s="24"/>
      <c r="AM120" s="24">
        <f t="shared" si="31"/>
        <v>698.9</v>
      </c>
      <c r="AN120" s="47"/>
      <c r="AO120" s="24">
        <f t="shared" si="32"/>
        <v>698.9</v>
      </c>
      <c r="AP120" s="24"/>
      <c r="AQ120" s="24">
        <f t="shared" si="33"/>
        <v>698.9</v>
      </c>
      <c r="AR120" s="24">
        <v>654.79999999999995</v>
      </c>
      <c r="AS120" s="24">
        <f t="shared" si="44"/>
        <v>44.1</v>
      </c>
      <c r="AT120" s="42"/>
      <c r="AU120" s="42"/>
      <c r="AV120" s="42"/>
      <c r="AW120" s="1"/>
      <c r="AX120" s="1"/>
      <c r="AY120" s="1"/>
      <c r="AZ120" s="1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9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9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9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9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9"/>
      <c r="GG120" s="8"/>
      <c r="GH120" s="8"/>
    </row>
    <row r="121" spans="1:190" s="2" customFormat="1" ht="17.100000000000001" customHeight="1">
      <c r="A121" s="13" t="s">
        <v>106</v>
      </c>
      <c r="B121" s="24">
        <v>2730.4321794119032</v>
      </c>
      <c r="C121" s="24">
        <v>961.58323999999971</v>
      </c>
      <c r="D121" s="4">
        <f t="shared" ref="D121:D184" si="70">IF(E121=0,0,IF(B121=0,1,IF(C121&lt;0,0,IF(C121/B121&gt;1.2,IF((C121/B121-1.2)*0.1+1.2&gt;1.3,1.3,(C121/B121-1.2)*0.1+1.2),C121/B121))))</f>
        <v>0.35217254149381993</v>
      </c>
      <c r="E121" s="10">
        <v>15</v>
      </c>
      <c r="F121" s="5">
        <f t="shared" si="65"/>
        <v>1</v>
      </c>
      <c r="G121" s="5">
        <v>10</v>
      </c>
      <c r="H121" s="5"/>
      <c r="I121" s="5"/>
      <c r="J121" s="4">
        <f t="shared" si="66"/>
        <v>1.1151379030436932</v>
      </c>
      <c r="K121" s="5">
        <v>10</v>
      </c>
      <c r="L121" s="5"/>
      <c r="M121" s="5"/>
      <c r="N121" s="4">
        <f t="shared" si="67"/>
        <v>1.2189212057112639</v>
      </c>
      <c r="O121" s="5">
        <v>15</v>
      </c>
      <c r="P121" s="5"/>
      <c r="Q121" s="5"/>
      <c r="R121" s="4">
        <f t="shared" si="68"/>
        <v>1.0665214685749844</v>
      </c>
      <c r="S121" s="5">
        <v>10</v>
      </c>
      <c r="T121" s="5"/>
      <c r="U121" s="5"/>
      <c r="V121" s="4">
        <f t="shared" si="69"/>
        <v>1.0972093023255813</v>
      </c>
      <c r="W121" s="5">
        <v>10</v>
      </c>
      <c r="X121" s="5" t="s">
        <v>401</v>
      </c>
      <c r="Y121" s="5" t="s">
        <v>401</v>
      </c>
      <c r="Z121" s="5" t="s">
        <v>401</v>
      </c>
      <c r="AA121" s="5"/>
      <c r="AB121" s="31">
        <f t="shared" ref="AB121:AB184" si="71">(D121*E121+F121*G121+J121*K121+N121*O121+R121*S121+V121*W121)/(E121+G121+K121+O121+S121+W121)</f>
        <v>0.94792989925026916</v>
      </c>
      <c r="AC121" s="32">
        <v>3619</v>
      </c>
      <c r="AD121" s="24">
        <f t="shared" ref="AD121:AD184" si="72">AC121/11*6</f>
        <v>1974</v>
      </c>
      <c r="AE121" s="24">
        <f t="shared" ref="AE121:AE184" si="73">ROUND(AB121*AD121,1)</f>
        <v>1871.2</v>
      </c>
      <c r="AF121" s="24">
        <f t="shared" ref="AF121:AF184" si="74">AE121-AD121</f>
        <v>-102.79999999999995</v>
      </c>
      <c r="AG121" s="24">
        <v>167</v>
      </c>
      <c r="AH121" s="24">
        <v>282.5</v>
      </c>
      <c r="AI121" s="24">
        <v>334.7</v>
      </c>
      <c r="AJ121" s="24">
        <v>236.8</v>
      </c>
      <c r="AK121" s="24">
        <v>170.4</v>
      </c>
      <c r="AL121" s="24"/>
      <c r="AM121" s="24">
        <f t="shared" ref="AM121:AM184" si="75">ROUND(AE121-SUM(AG121:AL121),1)</f>
        <v>679.8</v>
      </c>
      <c r="AN121" s="47"/>
      <c r="AO121" s="24">
        <f t="shared" ref="AO121:AO184" si="76">IF(OR(AM121&lt;0,AN121="+"),0,AM121)</f>
        <v>679.8</v>
      </c>
      <c r="AP121" s="24"/>
      <c r="AQ121" s="24">
        <f t="shared" ref="AQ121:AQ184" si="77">ROUND(AO121-AP121,1)</f>
        <v>679.8</v>
      </c>
      <c r="AR121" s="24">
        <v>299.5</v>
      </c>
      <c r="AS121" s="24">
        <f t="shared" si="44"/>
        <v>380.3</v>
      </c>
      <c r="AT121" s="42"/>
      <c r="AU121" s="42"/>
      <c r="AV121" s="42"/>
      <c r="AW121" s="1"/>
      <c r="AX121" s="1"/>
      <c r="AY121" s="1"/>
      <c r="AZ121" s="1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9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9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9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9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9"/>
      <c r="GG121" s="8"/>
      <c r="GH121" s="8"/>
    </row>
    <row r="122" spans="1:190" s="2" customFormat="1" ht="17.100000000000001" customHeight="1">
      <c r="A122" s="13" t="s">
        <v>107</v>
      </c>
      <c r="B122" s="24">
        <v>13236.961839240883</v>
      </c>
      <c r="C122" s="24">
        <v>5036.8735099999994</v>
      </c>
      <c r="D122" s="4">
        <f t="shared" si="70"/>
        <v>0.3805158291737476</v>
      </c>
      <c r="E122" s="10">
        <v>15</v>
      </c>
      <c r="F122" s="5">
        <f t="shared" si="65"/>
        <v>1</v>
      </c>
      <c r="G122" s="5">
        <v>10</v>
      </c>
      <c r="H122" s="5"/>
      <c r="I122" s="5"/>
      <c r="J122" s="4">
        <f t="shared" si="66"/>
        <v>1.1151379030436932</v>
      </c>
      <c r="K122" s="5">
        <v>10</v>
      </c>
      <c r="L122" s="5"/>
      <c r="M122" s="5"/>
      <c r="N122" s="4">
        <f t="shared" si="67"/>
        <v>1.2189212057112639</v>
      </c>
      <c r="O122" s="5">
        <v>15</v>
      </c>
      <c r="P122" s="5"/>
      <c r="Q122" s="5"/>
      <c r="R122" s="4">
        <f t="shared" si="68"/>
        <v>1.0665214685749844</v>
      </c>
      <c r="S122" s="5">
        <v>10</v>
      </c>
      <c r="T122" s="5"/>
      <c r="U122" s="5"/>
      <c r="V122" s="4">
        <f t="shared" si="69"/>
        <v>1.0972093023255813</v>
      </c>
      <c r="W122" s="5">
        <v>10</v>
      </c>
      <c r="X122" s="5" t="s">
        <v>401</v>
      </c>
      <c r="Y122" s="5" t="s">
        <v>401</v>
      </c>
      <c r="Z122" s="5" t="s">
        <v>401</v>
      </c>
      <c r="AA122" s="5"/>
      <c r="AB122" s="31">
        <f t="shared" si="71"/>
        <v>0.9540034608959681</v>
      </c>
      <c r="AC122" s="32">
        <v>2332</v>
      </c>
      <c r="AD122" s="24">
        <f t="shared" si="72"/>
        <v>1272</v>
      </c>
      <c r="AE122" s="24">
        <f t="shared" si="73"/>
        <v>1213.5</v>
      </c>
      <c r="AF122" s="24">
        <f t="shared" si="74"/>
        <v>-58.5</v>
      </c>
      <c r="AG122" s="24">
        <v>112</v>
      </c>
      <c r="AH122" s="24">
        <v>133</v>
      </c>
      <c r="AI122" s="24">
        <v>203.4</v>
      </c>
      <c r="AJ122" s="24">
        <v>133</v>
      </c>
      <c r="AK122" s="24">
        <v>169.1</v>
      </c>
      <c r="AL122" s="24"/>
      <c r="AM122" s="24">
        <f t="shared" si="75"/>
        <v>463</v>
      </c>
      <c r="AN122" s="47"/>
      <c r="AO122" s="24">
        <f t="shared" si="76"/>
        <v>463</v>
      </c>
      <c r="AP122" s="24"/>
      <c r="AQ122" s="24">
        <f t="shared" si="77"/>
        <v>463</v>
      </c>
      <c r="AR122" s="24">
        <v>225.6</v>
      </c>
      <c r="AS122" s="24">
        <f t="shared" si="44"/>
        <v>237.4</v>
      </c>
      <c r="AT122" s="42"/>
      <c r="AU122" s="42"/>
      <c r="AV122" s="42"/>
      <c r="AW122" s="1"/>
      <c r="AX122" s="1"/>
      <c r="AY122" s="1"/>
      <c r="AZ122" s="1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9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9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9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9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9"/>
      <c r="GG122" s="8"/>
      <c r="GH122" s="8"/>
    </row>
    <row r="123" spans="1:190" s="2" customFormat="1" ht="17.100000000000001" customHeight="1">
      <c r="A123" s="13" t="s">
        <v>108</v>
      </c>
      <c r="B123" s="24">
        <v>4174.7318942574593</v>
      </c>
      <c r="C123" s="24">
        <v>3318.8662700000004</v>
      </c>
      <c r="D123" s="4">
        <f t="shared" si="70"/>
        <v>0.79498908051203421</v>
      </c>
      <c r="E123" s="10">
        <v>15</v>
      </c>
      <c r="F123" s="5">
        <f t="shared" si="65"/>
        <v>1</v>
      </c>
      <c r="G123" s="5">
        <v>10</v>
      </c>
      <c r="H123" s="5"/>
      <c r="I123" s="5"/>
      <c r="J123" s="4">
        <f t="shared" si="66"/>
        <v>1.1151379030436932</v>
      </c>
      <c r="K123" s="5">
        <v>10</v>
      </c>
      <c r="L123" s="5"/>
      <c r="M123" s="5"/>
      <c r="N123" s="4">
        <f t="shared" si="67"/>
        <v>1.2189212057112639</v>
      </c>
      <c r="O123" s="5">
        <v>15</v>
      </c>
      <c r="P123" s="5"/>
      <c r="Q123" s="5"/>
      <c r="R123" s="4">
        <f t="shared" si="68"/>
        <v>1.0665214685749844</v>
      </c>
      <c r="S123" s="5">
        <v>10</v>
      </c>
      <c r="T123" s="5"/>
      <c r="U123" s="5"/>
      <c r="V123" s="4">
        <f t="shared" si="69"/>
        <v>1.0972093023255813</v>
      </c>
      <c r="W123" s="5">
        <v>10</v>
      </c>
      <c r="X123" s="5" t="s">
        <v>401</v>
      </c>
      <c r="Y123" s="5" t="s">
        <v>401</v>
      </c>
      <c r="Z123" s="5" t="s">
        <v>401</v>
      </c>
      <c r="AA123" s="5"/>
      <c r="AB123" s="31">
        <f t="shared" si="71"/>
        <v>1.0428191576113151</v>
      </c>
      <c r="AC123" s="32">
        <v>5877</v>
      </c>
      <c r="AD123" s="24">
        <f t="shared" si="72"/>
        <v>3205.6363636363635</v>
      </c>
      <c r="AE123" s="24">
        <f t="shared" si="73"/>
        <v>3342.9</v>
      </c>
      <c r="AF123" s="24">
        <f t="shared" si="74"/>
        <v>137.26363636363658</v>
      </c>
      <c r="AG123" s="24">
        <v>437.8</v>
      </c>
      <c r="AH123" s="24">
        <v>622.4</v>
      </c>
      <c r="AI123" s="24">
        <v>481</v>
      </c>
      <c r="AJ123" s="24">
        <v>494.2</v>
      </c>
      <c r="AK123" s="24">
        <v>484.7</v>
      </c>
      <c r="AL123" s="24"/>
      <c r="AM123" s="24">
        <f t="shared" si="75"/>
        <v>822.8</v>
      </c>
      <c r="AN123" s="47"/>
      <c r="AO123" s="24">
        <f t="shared" si="76"/>
        <v>822.8</v>
      </c>
      <c r="AP123" s="24"/>
      <c r="AQ123" s="24">
        <f t="shared" si="77"/>
        <v>822.8</v>
      </c>
      <c r="AR123" s="24">
        <v>509.3</v>
      </c>
      <c r="AS123" s="24">
        <f t="shared" si="44"/>
        <v>313.5</v>
      </c>
      <c r="AT123" s="42"/>
      <c r="AU123" s="42"/>
      <c r="AV123" s="42"/>
      <c r="AW123" s="1"/>
      <c r="AX123" s="1"/>
      <c r="AY123" s="1"/>
      <c r="AZ123" s="1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9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9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9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9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9"/>
      <c r="GG123" s="8"/>
      <c r="GH123" s="8"/>
    </row>
    <row r="124" spans="1:190" s="2" customFormat="1" ht="17.100000000000001" customHeight="1">
      <c r="A124" s="13" t="s">
        <v>109</v>
      </c>
      <c r="B124" s="24">
        <v>13627.825637929242</v>
      </c>
      <c r="C124" s="24">
        <v>14509.5239</v>
      </c>
      <c r="D124" s="4">
        <f t="shared" si="70"/>
        <v>1.0646983814950493</v>
      </c>
      <c r="E124" s="10">
        <v>15</v>
      </c>
      <c r="F124" s="5">
        <f t="shared" si="65"/>
        <v>1</v>
      </c>
      <c r="G124" s="5">
        <v>10</v>
      </c>
      <c r="H124" s="5"/>
      <c r="I124" s="5"/>
      <c r="J124" s="4">
        <f t="shared" si="66"/>
        <v>1.1151379030436932</v>
      </c>
      <c r="K124" s="5">
        <v>10</v>
      </c>
      <c r="L124" s="5"/>
      <c r="M124" s="5"/>
      <c r="N124" s="4">
        <f t="shared" si="67"/>
        <v>1.2189212057112639</v>
      </c>
      <c r="O124" s="5">
        <v>15</v>
      </c>
      <c r="P124" s="5"/>
      <c r="Q124" s="5"/>
      <c r="R124" s="4">
        <f t="shared" si="68"/>
        <v>1.0665214685749844</v>
      </c>
      <c r="S124" s="5">
        <v>10</v>
      </c>
      <c r="T124" s="5"/>
      <c r="U124" s="5"/>
      <c r="V124" s="4">
        <f t="shared" si="69"/>
        <v>1.0972093023255813</v>
      </c>
      <c r="W124" s="5">
        <v>10</v>
      </c>
      <c r="X124" s="5" t="s">
        <v>401</v>
      </c>
      <c r="Y124" s="5" t="s">
        <v>401</v>
      </c>
      <c r="Z124" s="5" t="s">
        <v>401</v>
      </c>
      <c r="AA124" s="5"/>
      <c r="AB124" s="31">
        <f t="shared" si="71"/>
        <v>1.1006140078219613</v>
      </c>
      <c r="AC124" s="32">
        <v>0</v>
      </c>
      <c r="AD124" s="24">
        <f t="shared" si="72"/>
        <v>0</v>
      </c>
      <c r="AE124" s="24">
        <f t="shared" si="73"/>
        <v>0</v>
      </c>
      <c r="AF124" s="24">
        <f t="shared" si="74"/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/>
      <c r="AM124" s="24">
        <f t="shared" si="75"/>
        <v>0</v>
      </c>
      <c r="AN124" s="47"/>
      <c r="AO124" s="24">
        <f t="shared" si="76"/>
        <v>0</v>
      </c>
      <c r="AP124" s="24"/>
      <c r="AQ124" s="24">
        <f t="shared" si="77"/>
        <v>0</v>
      </c>
      <c r="AR124" s="24">
        <v>0</v>
      </c>
      <c r="AS124" s="24">
        <f t="shared" si="44"/>
        <v>0</v>
      </c>
      <c r="AT124" s="42"/>
      <c r="AU124" s="42"/>
      <c r="AV124" s="42"/>
      <c r="AW124" s="1"/>
      <c r="AX124" s="1"/>
      <c r="AY124" s="1"/>
      <c r="AZ124" s="1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9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9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9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9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9"/>
      <c r="GG124" s="8"/>
      <c r="GH124" s="8"/>
    </row>
    <row r="125" spans="1:190" s="2" customFormat="1" ht="17.100000000000001" customHeight="1">
      <c r="A125" s="13" t="s">
        <v>110</v>
      </c>
      <c r="B125" s="24">
        <v>68463.432287781572</v>
      </c>
      <c r="C125" s="24">
        <v>61497.806289999993</v>
      </c>
      <c r="D125" s="4">
        <f t="shared" si="70"/>
        <v>0.89825771561522039</v>
      </c>
      <c r="E125" s="10">
        <v>15</v>
      </c>
      <c r="F125" s="5">
        <f t="shared" si="65"/>
        <v>1</v>
      </c>
      <c r="G125" s="5">
        <v>10</v>
      </c>
      <c r="H125" s="5"/>
      <c r="I125" s="5"/>
      <c r="J125" s="4">
        <f t="shared" si="66"/>
        <v>1.1151379030436932</v>
      </c>
      <c r="K125" s="5">
        <v>10</v>
      </c>
      <c r="L125" s="5"/>
      <c r="M125" s="5"/>
      <c r="N125" s="4">
        <f t="shared" si="67"/>
        <v>1.2189212057112639</v>
      </c>
      <c r="O125" s="5">
        <v>15</v>
      </c>
      <c r="P125" s="5"/>
      <c r="Q125" s="5"/>
      <c r="R125" s="4">
        <f t="shared" si="68"/>
        <v>1.0665214685749844</v>
      </c>
      <c r="S125" s="5">
        <v>10</v>
      </c>
      <c r="T125" s="5"/>
      <c r="U125" s="5"/>
      <c r="V125" s="4">
        <f t="shared" si="69"/>
        <v>1.0972093023255813</v>
      </c>
      <c r="W125" s="5">
        <v>10</v>
      </c>
      <c r="X125" s="5" t="s">
        <v>401</v>
      </c>
      <c r="Y125" s="5" t="s">
        <v>401</v>
      </c>
      <c r="Z125" s="5" t="s">
        <v>401</v>
      </c>
      <c r="AA125" s="5"/>
      <c r="AB125" s="31">
        <f t="shared" si="71"/>
        <v>1.0649481508477121</v>
      </c>
      <c r="AC125" s="32">
        <v>4886</v>
      </c>
      <c r="AD125" s="24">
        <f t="shared" si="72"/>
        <v>2665.090909090909</v>
      </c>
      <c r="AE125" s="24">
        <f t="shared" si="73"/>
        <v>2838.2</v>
      </c>
      <c r="AF125" s="24">
        <f t="shared" si="74"/>
        <v>173.10909090909081</v>
      </c>
      <c r="AG125" s="24">
        <v>488.4</v>
      </c>
      <c r="AH125" s="24">
        <v>359.3</v>
      </c>
      <c r="AI125" s="24">
        <v>480.7</v>
      </c>
      <c r="AJ125" s="24">
        <v>430.9</v>
      </c>
      <c r="AK125" s="24">
        <v>454.6</v>
      </c>
      <c r="AL125" s="24"/>
      <c r="AM125" s="24">
        <f t="shared" si="75"/>
        <v>624.29999999999995</v>
      </c>
      <c r="AN125" s="47"/>
      <c r="AO125" s="24">
        <f t="shared" si="76"/>
        <v>624.29999999999995</v>
      </c>
      <c r="AP125" s="24"/>
      <c r="AQ125" s="24">
        <f t="shared" si="77"/>
        <v>624.29999999999995</v>
      </c>
      <c r="AR125" s="24">
        <v>422.7</v>
      </c>
      <c r="AS125" s="24">
        <f t="shared" si="44"/>
        <v>201.6</v>
      </c>
      <c r="AT125" s="42"/>
      <c r="AU125" s="42"/>
      <c r="AV125" s="42"/>
      <c r="AW125" s="1"/>
      <c r="AX125" s="1"/>
      <c r="AY125" s="1"/>
      <c r="AZ125" s="1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9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9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9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9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9"/>
      <c r="GG125" s="8"/>
      <c r="GH125" s="8"/>
    </row>
    <row r="126" spans="1:190" s="2" customFormat="1" ht="17.100000000000001" customHeight="1">
      <c r="A126" s="13" t="s">
        <v>111</v>
      </c>
      <c r="B126" s="24">
        <v>3220.6575958636786</v>
      </c>
      <c r="C126" s="24">
        <v>2292.3018099999995</v>
      </c>
      <c r="D126" s="4">
        <f t="shared" si="70"/>
        <v>0.71174961689315397</v>
      </c>
      <c r="E126" s="10">
        <v>15</v>
      </c>
      <c r="F126" s="5">
        <f t="shared" si="65"/>
        <v>1</v>
      </c>
      <c r="G126" s="5">
        <v>10</v>
      </c>
      <c r="H126" s="5"/>
      <c r="I126" s="5"/>
      <c r="J126" s="4">
        <f t="shared" si="66"/>
        <v>1.1151379030436932</v>
      </c>
      <c r="K126" s="5">
        <v>10</v>
      </c>
      <c r="L126" s="5"/>
      <c r="M126" s="5"/>
      <c r="N126" s="4">
        <f t="shared" si="67"/>
        <v>1.2189212057112639</v>
      </c>
      <c r="O126" s="5">
        <v>15</v>
      </c>
      <c r="P126" s="5"/>
      <c r="Q126" s="5"/>
      <c r="R126" s="4">
        <f t="shared" si="68"/>
        <v>1.0665214685749844</v>
      </c>
      <c r="S126" s="5">
        <v>10</v>
      </c>
      <c r="T126" s="5"/>
      <c r="U126" s="5"/>
      <c r="V126" s="4">
        <f t="shared" si="69"/>
        <v>1.0972093023255813</v>
      </c>
      <c r="W126" s="5">
        <v>10</v>
      </c>
      <c r="X126" s="5" t="s">
        <v>401</v>
      </c>
      <c r="Y126" s="5" t="s">
        <v>401</v>
      </c>
      <c r="Z126" s="5" t="s">
        <v>401</v>
      </c>
      <c r="AA126" s="5"/>
      <c r="AB126" s="31">
        <f t="shared" si="71"/>
        <v>1.0249821296929835</v>
      </c>
      <c r="AC126" s="32">
        <v>1358</v>
      </c>
      <c r="AD126" s="24">
        <f t="shared" si="72"/>
        <v>740.72727272727275</v>
      </c>
      <c r="AE126" s="24">
        <f t="shared" si="73"/>
        <v>759.2</v>
      </c>
      <c r="AF126" s="24">
        <f t="shared" si="74"/>
        <v>18.472727272727298</v>
      </c>
      <c r="AG126" s="24">
        <v>139.19999999999999</v>
      </c>
      <c r="AH126" s="24">
        <v>116.5</v>
      </c>
      <c r="AI126" s="24">
        <v>13.9</v>
      </c>
      <c r="AJ126" s="24">
        <v>109.6</v>
      </c>
      <c r="AK126" s="24">
        <v>50.9</v>
      </c>
      <c r="AL126" s="24">
        <v>91.1</v>
      </c>
      <c r="AM126" s="24">
        <f t="shared" si="75"/>
        <v>238</v>
      </c>
      <c r="AN126" s="47"/>
      <c r="AO126" s="24">
        <f t="shared" si="76"/>
        <v>238</v>
      </c>
      <c r="AP126" s="24"/>
      <c r="AQ126" s="24">
        <f t="shared" si="77"/>
        <v>238</v>
      </c>
      <c r="AR126" s="24">
        <v>152.4</v>
      </c>
      <c r="AS126" s="24">
        <f t="shared" si="44"/>
        <v>85.6</v>
      </c>
      <c r="AT126" s="42"/>
      <c r="AU126" s="42"/>
      <c r="AV126" s="42"/>
      <c r="AW126" s="1"/>
      <c r="AX126" s="1"/>
      <c r="AY126" s="1"/>
      <c r="AZ126" s="1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9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9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9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9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9"/>
      <c r="GG126" s="8"/>
      <c r="GH126" s="8"/>
    </row>
    <row r="127" spans="1:190" s="2" customFormat="1" ht="17.100000000000001" customHeight="1">
      <c r="A127" s="13" t="s">
        <v>112</v>
      </c>
      <c r="B127" s="24">
        <v>1297.9275566535582</v>
      </c>
      <c r="C127" s="24">
        <v>540.67264</v>
      </c>
      <c r="D127" s="4">
        <f t="shared" si="70"/>
        <v>0.41656611513358593</v>
      </c>
      <c r="E127" s="10">
        <v>15</v>
      </c>
      <c r="F127" s="5">
        <f t="shared" si="65"/>
        <v>1</v>
      </c>
      <c r="G127" s="5">
        <v>10</v>
      </c>
      <c r="H127" s="5"/>
      <c r="I127" s="5"/>
      <c r="J127" s="4">
        <f t="shared" si="66"/>
        <v>1.1151379030436932</v>
      </c>
      <c r="K127" s="5">
        <v>10</v>
      </c>
      <c r="L127" s="5"/>
      <c r="M127" s="5"/>
      <c r="N127" s="4">
        <f t="shared" si="67"/>
        <v>1.2189212057112639</v>
      </c>
      <c r="O127" s="5">
        <v>15</v>
      </c>
      <c r="P127" s="5"/>
      <c r="Q127" s="5"/>
      <c r="R127" s="4">
        <f t="shared" si="68"/>
        <v>1.0665214685749844</v>
      </c>
      <c r="S127" s="5">
        <v>10</v>
      </c>
      <c r="T127" s="5"/>
      <c r="U127" s="5"/>
      <c r="V127" s="4">
        <f t="shared" si="69"/>
        <v>1.0972093023255813</v>
      </c>
      <c r="W127" s="5">
        <v>10</v>
      </c>
      <c r="X127" s="5" t="s">
        <v>401</v>
      </c>
      <c r="Y127" s="5" t="s">
        <v>401</v>
      </c>
      <c r="Z127" s="5" t="s">
        <v>401</v>
      </c>
      <c r="AA127" s="5"/>
      <c r="AB127" s="31">
        <f t="shared" si="71"/>
        <v>0.96172852217307614</v>
      </c>
      <c r="AC127" s="32">
        <v>3514</v>
      </c>
      <c r="AD127" s="24">
        <f t="shared" si="72"/>
        <v>1916.7272727272725</v>
      </c>
      <c r="AE127" s="24">
        <f t="shared" si="73"/>
        <v>1843.4</v>
      </c>
      <c r="AF127" s="24">
        <f t="shared" si="74"/>
        <v>-73.32727272727243</v>
      </c>
      <c r="AG127" s="24">
        <v>190.6</v>
      </c>
      <c r="AH127" s="24">
        <v>196.6</v>
      </c>
      <c r="AI127" s="24">
        <v>340.6</v>
      </c>
      <c r="AJ127" s="24">
        <v>243.5</v>
      </c>
      <c r="AK127" s="24">
        <v>216.2</v>
      </c>
      <c r="AL127" s="24"/>
      <c r="AM127" s="24">
        <f t="shared" si="75"/>
        <v>655.9</v>
      </c>
      <c r="AN127" s="47"/>
      <c r="AO127" s="24">
        <f t="shared" si="76"/>
        <v>655.9</v>
      </c>
      <c r="AP127" s="24"/>
      <c r="AQ127" s="24">
        <f t="shared" si="77"/>
        <v>655.9</v>
      </c>
      <c r="AR127" s="24">
        <v>313</v>
      </c>
      <c r="AS127" s="24">
        <f t="shared" si="44"/>
        <v>342.9</v>
      </c>
      <c r="AT127" s="42"/>
      <c r="AU127" s="42"/>
      <c r="AV127" s="42"/>
      <c r="AW127" s="1"/>
      <c r="AX127" s="1"/>
      <c r="AY127" s="1"/>
      <c r="AZ127" s="1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9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9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9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9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9"/>
      <c r="GG127" s="8"/>
      <c r="GH127" s="8"/>
    </row>
    <row r="128" spans="1:190" s="2" customFormat="1" ht="17.100000000000001" customHeight="1">
      <c r="A128" s="13" t="s">
        <v>113</v>
      </c>
      <c r="B128" s="24">
        <v>8311.7914275367475</v>
      </c>
      <c r="C128" s="24">
        <v>1367.8905099999997</v>
      </c>
      <c r="D128" s="4">
        <f t="shared" si="70"/>
        <v>0.16457228527994749</v>
      </c>
      <c r="E128" s="10">
        <v>15</v>
      </c>
      <c r="F128" s="5">
        <f t="shared" si="65"/>
        <v>1</v>
      </c>
      <c r="G128" s="5">
        <v>10</v>
      </c>
      <c r="H128" s="5"/>
      <c r="I128" s="5"/>
      <c r="J128" s="4">
        <f t="shared" si="66"/>
        <v>1.1151379030436932</v>
      </c>
      <c r="K128" s="5">
        <v>10</v>
      </c>
      <c r="L128" s="5"/>
      <c r="M128" s="5"/>
      <c r="N128" s="4">
        <f t="shared" si="67"/>
        <v>1.2189212057112639</v>
      </c>
      <c r="O128" s="5">
        <v>15</v>
      </c>
      <c r="P128" s="5"/>
      <c r="Q128" s="5"/>
      <c r="R128" s="4">
        <f t="shared" si="68"/>
        <v>1.0665214685749844</v>
      </c>
      <c r="S128" s="5">
        <v>10</v>
      </c>
      <c r="T128" s="5"/>
      <c r="U128" s="5"/>
      <c r="V128" s="4">
        <f t="shared" si="69"/>
        <v>1.0972093023255813</v>
      </c>
      <c r="W128" s="5">
        <v>10</v>
      </c>
      <c r="X128" s="5" t="s">
        <v>401</v>
      </c>
      <c r="Y128" s="5" t="s">
        <v>401</v>
      </c>
      <c r="Z128" s="5" t="s">
        <v>401</v>
      </c>
      <c r="AA128" s="5"/>
      <c r="AB128" s="31">
        <f t="shared" si="71"/>
        <v>0.90772984434729653</v>
      </c>
      <c r="AC128" s="32">
        <v>2619</v>
      </c>
      <c r="AD128" s="24">
        <f t="shared" si="72"/>
        <v>1428.5454545454545</v>
      </c>
      <c r="AE128" s="24">
        <f t="shared" si="73"/>
        <v>1296.7</v>
      </c>
      <c r="AF128" s="24">
        <f t="shared" si="74"/>
        <v>-131.84545454545446</v>
      </c>
      <c r="AG128" s="24">
        <v>82</v>
      </c>
      <c r="AH128" s="24">
        <v>129</v>
      </c>
      <c r="AI128" s="24">
        <v>300.10000000000002</v>
      </c>
      <c r="AJ128" s="24">
        <v>192</v>
      </c>
      <c r="AK128" s="24">
        <v>155.19999999999999</v>
      </c>
      <c r="AL128" s="24"/>
      <c r="AM128" s="24">
        <f t="shared" si="75"/>
        <v>438.4</v>
      </c>
      <c r="AN128" s="47"/>
      <c r="AO128" s="24">
        <f t="shared" si="76"/>
        <v>438.4</v>
      </c>
      <c r="AP128" s="24"/>
      <c r="AQ128" s="24">
        <f t="shared" si="77"/>
        <v>438.4</v>
      </c>
      <c r="AR128" s="24">
        <v>105.8</v>
      </c>
      <c r="AS128" s="24">
        <f t="shared" si="44"/>
        <v>332.6</v>
      </c>
      <c r="AT128" s="42"/>
      <c r="AU128" s="42"/>
      <c r="AV128" s="42"/>
      <c r="AW128" s="1"/>
      <c r="AX128" s="1"/>
      <c r="AY128" s="1"/>
      <c r="AZ128" s="1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9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9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9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9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9"/>
      <c r="GG128" s="8"/>
      <c r="GH128" s="8"/>
    </row>
    <row r="129" spans="1:190" s="2" customFormat="1" ht="17.100000000000001" customHeight="1">
      <c r="A129" s="13" t="s">
        <v>114</v>
      </c>
      <c r="B129" s="24">
        <v>7291.9151045682274</v>
      </c>
      <c r="C129" s="24">
        <v>16032.683849999998</v>
      </c>
      <c r="D129" s="4">
        <f t="shared" si="70"/>
        <v>1.299869315811917</v>
      </c>
      <c r="E129" s="10">
        <v>15</v>
      </c>
      <c r="F129" s="5">
        <f t="shared" si="65"/>
        <v>1</v>
      </c>
      <c r="G129" s="5">
        <v>10</v>
      </c>
      <c r="H129" s="5"/>
      <c r="I129" s="5"/>
      <c r="J129" s="4">
        <f t="shared" si="66"/>
        <v>1.1151379030436932</v>
      </c>
      <c r="K129" s="5">
        <v>10</v>
      </c>
      <c r="L129" s="5"/>
      <c r="M129" s="5"/>
      <c r="N129" s="4">
        <f t="shared" si="67"/>
        <v>1.2189212057112639</v>
      </c>
      <c r="O129" s="5">
        <v>15</v>
      </c>
      <c r="P129" s="5"/>
      <c r="Q129" s="5"/>
      <c r="R129" s="4">
        <f t="shared" si="68"/>
        <v>1.0665214685749844</v>
      </c>
      <c r="S129" s="5">
        <v>10</v>
      </c>
      <c r="T129" s="5"/>
      <c r="U129" s="5"/>
      <c r="V129" s="4">
        <f t="shared" si="69"/>
        <v>1.0972093023255813</v>
      </c>
      <c r="W129" s="5">
        <v>10</v>
      </c>
      <c r="X129" s="5" t="s">
        <v>401</v>
      </c>
      <c r="Y129" s="5" t="s">
        <v>401</v>
      </c>
      <c r="Z129" s="5" t="s">
        <v>401</v>
      </c>
      <c r="AA129" s="5"/>
      <c r="AB129" s="31">
        <f t="shared" si="71"/>
        <v>1.1510077794612898</v>
      </c>
      <c r="AC129" s="32">
        <v>3293</v>
      </c>
      <c r="AD129" s="24">
        <f t="shared" si="72"/>
        <v>1796.1818181818182</v>
      </c>
      <c r="AE129" s="24">
        <f t="shared" si="73"/>
        <v>2067.4</v>
      </c>
      <c r="AF129" s="24">
        <f t="shared" si="74"/>
        <v>271.21818181818185</v>
      </c>
      <c r="AG129" s="24">
        <v>389</v>
      </c>
      <c r="AH129" s="24">
        <v>389.2</v>
      </c>
      <c r="AI129" s="24">
        <v>268.5</v>
      </c>
      <c r="AJ129" s="24">
        <v>346.9</v>
      </c>
      <c r="AK129" s="24">
        <v>343</v>
      </c>
      <c r="AL129" s="24"/>
      <c r="AM129" s="24">
        <f t="shared" si="75"/>
        <v>330.8</v>
      </c>
      <c r="AN129" s="47"/>
      <c r="AO129" s="24">
        <f t="shared" si="76"/>
        <v>330.8</v>
      </c>
      <c r="AP129" s="24"/>
      <c r="AQ129" s="24">
        <f t="shared" si="77"/>
        <v>330.8</v>
      </c>
      <c r="AR129" s="24">
        <v>349.5</v>
      </c>
      <c r="AS129" s="24">
        <f t="shared" si="44"/>
        <v>-18.7</v>
      </c>
      <c r="AT129" s="42"/>
      <c r="AU129" s="42"/>
      <c r="AV129" s="42"/>
      <c r="AW129" s="1"/>
      <c r="AX129" s="1"/>
      <c r="AY129" s="1"/>
      <c r="AZ129" s="1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9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9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9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9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9"/>
      <c r="GG129" s="8"/>
      <c r="GH129" s="8"/>
    </row>
    <row r="130" spans="1:190" s="2" customFormat="1" ht="17.100000000000001" customHeight="1">
      <c r="A130" s="17" t="s">
        <v>115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24"/>
      <c r="AS130" s="24"/>
      <c r="AT130" s="42"/>
      <c r="AU130" s="42"/>
      <c r="AV130" s="42"/>
      <c r="AW130" s="1"/>
      <c r="AX130" s="1"/>
      <c r="AY130" s="1"/>
      <c r="AZ130" s="1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9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9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9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9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9"/>
      <c r="GG130" s="8"/>
      <c r="GH130" s="8"/>
    </row>
    <row r="131" spans="1:190" s="2" customFormat="1" ht="17.100000000000001" customHeight="1">
      <c r="A131" s="13" t="s">
        <v>116</v>
      </c>
      <c r="B131" s="24">
        <v>171.87225663846698</v>
      </c>
      <c r="C131" s="24">
        <v>177.40297000000004</v>
      </c>
      <c r="D131" s="4">
        <f t="shared" si="70"/>
        <v>1.032179209546116</v>
      </c>
      <c r="E131" s="10">
        <v>15</v>
      </c>
      <c r="F131" s="5">
        <f>F$35</f>
        <v>1</v>
      </c>
      <c r="G131" s="5">
        <v>10</v>
      </c>
      <c r="H131" s="5"/>
      <c r="I131" s="5"/>
      <c r="J131" s="4">
        <f>J$35</f>
        <v>0.99822789296473502</v>
      </c>
      <c r="K131" s="5">
        <v>10</v>
      </c>
      <c r="L131" s="5"/>
      <c r="M131" s="5"/>
      <c r="N131" s="4">
        <f>N$35</f>
        <v>0.82331174838112864</v>
      </c>
      <c r="O131" s="5">
        <v>15</v>
      </c>
      <c r="P131" s="5"/>
      <c r="Q131" s="5"/>
      <c r="R131" s="4">
        <f>R$35</f>
        <v>1.0321192052980133</v>
      </c>
      <c r="S131" s="5">
        <v>10</v>
      </c>
      <c r="T131" s="5"/>
      <c r="U131" s="5"/>
      <c r="V131" s="4">
        <f>V$35</f>
        <v>0.80052264808362372</v>
      </c>
      <c r="W131" s="5">
        <v>10</v>
      </c>
      <c r="X131" s="5" t="s">
        <v>401</v>
      </c>
      <c r="Y131" s="5" t="s">
        <v>401</v>
      </c>
      <c r="Z131" s="5" t="s">
        <v>401</v>
      </c>
      <c r="AA131" s="5"/>
      <c r="AB131" s="31">
        <f t="shared" si="71"/>
        <v>0.94487231189103404</v>
      </c>
      <c r="AC131" s="32">
        <v>933</v>
      </c>
      <c r="AD131" s="24">
        <f t="shared" si="72"/>
        <v>508.90909090909088</v>
      </c>
      <c r="AE131" s="24">
        <f t="shared" si="73"/>
        <v>480.9</v>
      </c>
      <c r="AF131" s="24">
        <f t="shared" si="74"/>
        <v>-28.009090909090901</v>
      </c>
      <c r="AG131" s="24">
        <v>46.7</v>
      </c>
      <c r="AH131" s="24">
        <v>72.400000000000006</v>
      </c>
      <c r="AI131" s="24">
        <v>17.3</v>
      </c>
      <c r="AJ131" s="24">
        <v>85.3</v>
      </c>
      <c r="AK131" s="24">
        <v>83.6</v>
      </c>
      <c r="AL131" s="24">
        <v>53.9</v>
      </c>
      <c r="AM131" s="24">
        <f t="shared" si="75"/>
        <v>121.7</v>
      </c>
      <c r="AN131" s="47"/>
      <c r="AO131" s="24">
        <f t="shared" si="76"/>
        <v>121.7</v>
      </c>
      <c r="AP131" s="24"/>
      <c r="AQ131" s="24">
        <f t="shared" si="77"/>
        <v>121.7</v>
      </c>
      <c r="AR131" s="24">
        <v>156.5</v>
      </c>
      <c r="AS131" s="24">
        <f t="shared" si="44"/>
        <v>-34.799999999999997</v>
      </c>
      <c r="AT131" s="42"/>
      <c r="AU131" s="42"/>
      <c r="AV131" s="42"/>
      <c r="AW131" s="1"/>
      <c r="AX131" s="1"/>
      <c r="AY131" s="1"/>
      <c r="AZ131" s="1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9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9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9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9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9"/>
      <c r="GG131" s="8"/>
      <c r="GH131" s="8"/>
    </row>
    <row r="132" spans="1:190" s="2" customFormat="1" ht="17.100000000000001" customHeight="1">
      <c r="A132" s="13" t="s">
        <v>117</v>
      </c>
      <c r="B132" s="24">
        <v>3268.0334101904773</v>
      </c>
      <c r="C132" s="24">
        <v>2899.8918799999997</v>
      </c>
      <c r="D132" s="4">
        <f t="shared" si="70"/>
        <v>0.88735074462747909</v>
      </c>
      <c r="E132" s="10">
        <v>15</v>
      </c>
      <c r="F132" s="5">
        <f t="shared" ref="F132:F137" si="78">F$35</f>
        <v>1</v>
      </c>
      <c r="G132" s="5">
        <v>10</v>
      </c>
      <c r="H132" s="5"/>
      <c r="I132" s="5"/>
      <c r="J132" s="4">
        <f t="shared" ref="J132:J137" si="79">J$35</f>
        <v>0.99822789296473502</v>
      </c>
      <c r="K132" s="5">
        <v>10</v>
      </c>
      <c r="L132" s="5"/>
      <c r="M132" s="5"/>
      <c r="N132" s="4">
        <f t="shared" ref="N132:N137" si="80">N$35</f>
        <v>0.82331174838112864</v>
      </c>
      <c r="O132" s="5">
        <v>15</v>
      </c>
      <c r="P132" s="5"/>
      <c r="Q132" s="5"/>
      <c r="R132" s="4">
        <f t="shared" ref="R132:R137" si="81">R$35</f>
        <v>1.0321192052980133</v>
      </c>
      <c r="S132" s="5">
        <v>10</v>
      </c>
      <c r="T132" s="5"/>
      <c r="U132" s="5"/>
      <c r="V132" s="4">
        <f t="shared" ref="V132:V137" si="82">V$35</f>
        <v>0.80052264808362372</v>
      </c>
      <c r="W132" s="5">
        <v>10</v>
      </c>
      <c r="X132" s="5" t="s">
        <v>401</v>
      </c>
      <c r="Y132" s="5" t="s">
        <v>401</v>
      </c>
      <c r="Z132" s="5" t="s">
        <v>401</v>
      </c>
      <c r="AA132" s="5"/>
      <c r="AB132" s="31">
        <f t="shared" si="71"/>
        <v>0.91383764083704055</v>
      </c>
      <c r="AC132" s="32">
        <v>993</v>
      </c>
      <c r="AD132" s="24">
        <f t="shared" si="72"/>
        <v>541.63636363636363</v>
      </c>
      <c r="AE132" s="24">
        <f t="shared" si="73"/>
        <v>495</v>
      </c>
      <c r="AF132" s="24">
        <f t="shared" si="74"/>
        <v>-46.636363636363626</v>
      </c>
      <c r="AG132" s="24">
        <v>73.7</v>
      </c>
      <c r="AH132" s="24">
        <v>55.8</v>
      </c>
      <c r="AI132" s="24">
        <v>0</v>
      </c>
      <c r="AJ132" s="24">
        <v>207.2</v>
      </c>
      <c r="AK132" s="24">
        <v>74.2</v>
      </c>
      <c r="AL132" s="24"/>
      <c r="AM132" s="24">
        <f t="shared" si="75"/>
        <v>84.1</v>
      </c>
      <c r="AN132" s="47"/>
      <c r="AO132" s="24">
        <f t="shared" si="76"/>
        <v>84.1</v>
      </c>
      <c r="AP132" s="24"/>
      <c r="AQ132" s="24">
        <f t="shared" si="77"/>
        <v>84.1</v>
      </c>
      <c r="AR132" s="24">
        <v>104.3</v>
      </c>
      <c r="AS132" s="24">
        <f t="shared" si="44"/>
        <v>-20.2</v>
      </c>
      <c r="AT132" s="42"/>
      <c r="AU132" s="42"/>
      <c r="AV132" s="42"/>
      <c r="AW132" s="1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9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9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9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9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9"/>
      <c r="GG132" s="8"/>
      <c r="GH132" s="8"/>
    </row>
    <row r="133" spans="1:190" s="2" customFormat="1" ht="17.100000000000001" customHeight="1">
      <c r="A133" s="13" t="s">
        <v>118</v>
      </c>
      <c r="B133" s="24">
        <v>655.46047573971987</v>
      </c>
      <c r="C133" s="24">
        <v>758.42952000000002</v>
      </c>
      <c r="D133" s="4">
        <f t="shared" si="70"/>
        <v>1.1570942079216515</v>
      </c>
      <c r="E133" s="10">
        <v>15</v>
      </c>
      <c r="F133" s="5">
        <f t="shared" si="78"/>
        <v>1</v>
      </c>
      <c r="G133" s="5">
        <v>10</v>
      </c>
      <c r="H133" s="5"/>
      <c r="I133" s="5"/>
      <c r="J133" s="4">
        <f t="shared" si="79"/>
        <v>0.99822789296473502</v>
      </c>
      <c r="K133" s="5">
        <v>10</v>
      </c>
      <c r="L133" s="5"/>
      <c r="M133" s="5"/>
      <c r="N133" s="4">
        <f t="shared" si="80"/>
        <v>0.82331174838112864</v>
      </c>
      <c r="O133" s="5">
        <v>15</v>
      </c>
      <c r="P133" s="5"/>
      <c r="Q133" s="5"/>
      <c r="R133" s="4">
        <f t="shared" si="81"/>
        <v>1.0321192052980133</v>
      </c>
      <c r="S133" s="5">
        <v>10</v>
      </c>
      <c r="T133" s="5"/>
      <c r="U133" s="5"/>
      <c r="V133" s="4">
        <f t="shared" si="82"/>
        <v>0.80052264808362372</v>
      </c>
      <c r="W133" s="5">
        <v>10</v>
      </c>
      <c r="X133" s="5" t="s">
        <v>401</v>
      </c>
      <c r="Y133" s="5" t="s">
        <v>401</v>
      </c>
      <c r="Z133" s="5" t="s">
        <v>401</v>
      </c>
      <c r="AA133" s="5"/>
      <c r="AB133" s="31">
        <f t="shared" si="71"/>
        <v>0.97163981154293466</v>
      </c>
      <c r="AC133" s="32">
        <v>929</v>
      </c>
      <c r="AD133" s="24">
        <f t="shared" si="72"/>
        <v>506.72727272727275</v>
      </c>
      <c r="AE133" s="24">
        <f t="shared" si="73"/>
        <v>492.4</v>
      </c>
      <c r="AF133" s="24">
        <f t="shared" si="74"/>
        <v>-14.327272727272771</v>
      </c>
      <c r="AG133" s="24">
        <v>49</v>
      </c>
      <c r="AH133" s="24">
        <v>61.4</v>
      </c>
      <c r="AI133" s="24">
        <v>83.4</v>
      </c>
      <c r="AJ133" s="24">
        <v>99.7</v>
      </c>
      <c r="AK133" s="24">
        <v>96.7</v>
      </c>
      <c r="AL133" s="24"/>
      <c r="AM133" s="24">
        <f t="shared" si="75"/>
        <v>102.2</v>
      </c>
      <c r="AN133" s="47"/>
      <c r="AO133" s="24">
        <f t="shared" si="76"/>
        <v>102.2</v>
      </c>
      <c r="AP133" s="24"/>
      <c r="AQ133" s="24">
        <f t="shared" si="77"/>
        <v>102.2</v>
      </c>
      <c r="AR133" s="24">
        <v>150.4</v>
      </c>
      <c r="AS133" s="24">
        <f t="shared" si="44"/>
        <v>-48.2</v>
      </c>
      <c r="AT133" s="42"/>
      <c r="AU133" s="42"/>
      <c r="AV133" s="42"/>
      <c r="AW133" s="1"/>
      <c r="AX133" s="1"/>
      <c r="AY133" s="1"/>
      <c r="AZ133" s="1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9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9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9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9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9"/>
      <c r="GG133" s="8"/>
      <c r="GH133" s="8"/>
    </row>
    <row r="134" spans="1:190" s="2" customFormat="1" ht="17.100000000000001" customHeight="1">
      <c r="A134" s="13" t="s">
        <v>119</v>
      </c>
      <c r="B134" s="24">
        <v>574.19616440650464</v>
      </c>
      <c r="C134" s="24">
        <v>333.94182000000001</v>
      </c>
      <c r="D134" s="4">
        <f t="shared" si="70"/>
        <v>0.58158141886086245</v>
      </c>
      <c r="E134" s="10">
        <v>15</v>
      </c>
      <c r="F134" s="5">
        <f t="shared" si="78"/>
        <v>1</v>
      </c>
      <c r="G134" s="5">
        <v>10</v>
      </c>
      <c r="H134" s="5"/>
      <c r="I134" s="5"/>
      <c r="J134" s="4">
        <f t="shared" si="79"/>
        <v>0.99822789296473502</v>
      </c>
      <c r="K134" s="5">
        <v>10</v>
      </c>
      <c r="L134" s="5"/>
      <c r="M134" s="5"/>
      <c r="N134" s="4">
        <f t="shared" si="80"/>
        <v>0.82331174838112864</v>
      </c>
      <c r="O134" s="5">
        <v>15</v>
      </c>
      <c r="P134" s="5"/>
      <c r="Q134" s="5"/>
      <c r="R134" s="4">
        <f t="shared" si="81"/>
        <v>1.0321192052980133</v>
      </c>
      <c r="S134" s="5">
        <v>10</v>
      </c>
      <c r="T134" s="5"/>
      <c r="U134" s="5"/>
      <c r="V134" s="4">
        <f t="shared" si="82"/>
        <v>0.80052264808362372</v>
      </c>
      <c r="W134" s="5">
        <v>10</v>
      </c>
      <c r="X134" s="5" t="s">
        <v>401</v>
      </c>
      <c r="Y134" s="5" t="s">
        <v>401</v>
      </c>
      <c r="Z134" s="5" t="s">
        <v>401</v>
      </c>
      <c r="AA134" s="5"/>
      <c r="AB134" s="31">
        <f t="shared" si="71"/>
        <v>0.84831564245847979</v>
      </c>
      <c r="AC134" s="32">
        <v>1144</v>
      </c>
      <c r="AD134" s="24">
        <f t="shared" si="72"/>
        <v>624</v>
      </c>
      <c r="AE134" s="24">
        <f t="shared" si="73"/>
        <v>529.29999999999995</v>
      </c>
      <c r="AF134" s="24">
        <f t="shared" si="74"/>
        <v>-94.700000000000045</v>
      </c>
      <c r="AG134" s="24">
        <v>120.2</v>
      </c>
      <c r="AH134" s="24">
        <v>74.5</v>
      </c>
      <c r="AI134" s="24">
        <v>47</v>
      </c>
      <c r="AJ134" s="24">
        <v>113.3</v>
      </c>
      <c r="AK134" s="24">
        <v>67.900000000000006</v>
      </c>
      <c r="AL134" s="24"/>
      <c r="AM134" s="24">
        <f t="shared" si="75"/>
        <v>106.4</v>
      </c>
      <c r="AN134" s="47"/>
      <c r="AO134" s="24">
        <f t="shared" si="76"/>
        <v>106.4</v>
      </c>
      <c r="AP134" s="24"/>
      <c r="AQ134" s="24">
        <f t="shared" si="77"/>
        <v>106.4</v>
      </c>
      <c r="AR134" s="24">
        <v>88.9</v>
      </c>
      <c r="AS134" s="24">
        <f t="shared" si="44"/>
        <v>17.5</v>
      </c>
      <c r="AT134" s="42"/>
      <c r="AU134" s="42"/>
      <c r="AV134" s="42"/>
      <c r="AW134" s="1"/>
      <c r="AX134" s="1"/>
      <c r="AY134" s="1"/>
      <c r="AZ134" s="1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9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9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9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9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9"/>
      <c r="GG134" s="8"/>
      <c r="GH134" s="8"/>
    </row>
    <row r="135" spans="1:190" s="2" customFormat="1" ht="17.100000000000001" customHeight="1">
      <c r="A135" s="13" t="s">
        <v>120</v>
      </c>
      <c r="B135" s="24">
        <v>1107.8274036753901</v>
      </c>
      <c r="C135" s="24">
        <v>790.40214000000014</v>
      </c>
      <c r="D135" s="4">
        <f t="shared" si="70"/>
        <v>0.71347047146307974</v>
      </c>
      <c r="E135" s="10">
        <v>15</v>
      </c>
      <c r="F135" s="5">
        <f t="shared" si="78"/>
        <v>1</v>
      </c>
      <c r="G135" s="5">
        <v>10</v>
      </c>
      <c r="H135" s="5"/>
      <c r="I135" s="5"/>
      <c r="J135" s="4">
        <f t="shared" si="79"/>
        <v>0.99822789296473502</v>
      </c>
      <c r="K135" s="5">
        <v>10</v>
      </c>
      <c r="L135" s="5"/>
      <c r="M135" s="5"/>
      <c r="N135" s="4">
        <f t="shared" si="80"/>
        <v>0.82331174838112864</v>
      </c>
      <c r="O135" s="5">
        <v>15</v>
      </c>
      <c r="P135" s="5"/>
      <c r="Q135" s="5"/>
      <c r="R135" s="4">
        <f t="shared" si="81"/>
        <v>1.0321192052980133</v>
      </c>
      <c r="S135" s="5">
        <v>10</v>
      </c>
      <c r="T135" s="5"/>
      <c r="U135" s="5"/>
      <c r="V135" s="4">
        <f t="shared" si="82"/>
        <v>0.80052264808362372</v>
      </c>
      <c r="W135" s="5">
        <v>10</v>
      </c>
      <c r="X135" s="5" t="s">
        <v>401</v>
      </c>
      <c r="Y135" s="5" t="s">
        <v>401</v>
      </c>
      <c r="Z135" s="5" t="s">
        <v>401</v>
      </c>
      <c r="AA135" s="5"/>
      <c r="AB135" s="31">
        <f t="shared" si="71"/>
        <v>0.87657758230181204</v>
      </c>
      <c r="AC135" s="32">
        <v>1672</v>
      </c>
      <c r="AD135" s="24">
        <f t="shared" si="72"/>
        <v>912</v>
      </c>
      <c r="AE135" s="24">
        <f t="shared" si="73"/>
        <v>799.4</v>
      </c>
      <c r="AF135" s="24">
        <f t="shared" si="74"/>
        <v>-112.60000000000002</v>
      </c>
      <c r="AG135" s="24">
        <v>130.5</v>
      </c>
      <c r="AH135" s="24">
        <v>25.2</v>
      </c>
      <c r="AI135" s="24">
        <v>230.9</v>
      </c>
      <c r="AJ135" s="24">
        <v>122.8</v>
      </c>
      <c r="AK135" s="24">
        <v>85.7</v>
      </c>
      <c r="AL135" s="24"/>
      <c r="AM135" s="24">
        <f t="shared" si="75"/>
        <v>204.3</v>
      </c>
      <c r="AN135" s="47"/>
      <c r="AO135" s="24">
        <f t="shared" si="76"/>
        <v>204.3</v>
      </c>
      <c r="AP135" s="24"/>
      <c r="AQ135" s="24">
        <f t="shared" si="77"/>
        <v>204.3</v>
      </c>
      <c r="AR135" s="24">
        <v>204.4</v>
      </c>
      <c r="AS135" s="24">
        <f t="shared" si="44"/>
        <v>-0.1</v>
      </c>
      <c r="AT135" s="42"/>
      <c r="AU135" s="42"/>
      <c r="AV135" s="42"/>
      <c r="AW135" s="1"/>
      <c r="AX135" s="1"/>
      <c r="AY135" s="1"/>
      <c r="AZ135" s="1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9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9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9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9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9"/>
      <c r="GG135" s="8"/>
      <c r="GH135" s="8"/>
    </row>
    <row r="136" spans="1:190" s="2" customFormat="1" ht="17.100000000000001" customHeight="1">
      <c r="A136" s="13" t="s">
        <v>121</v>
      </c>
      <c r="B136" s="24">
        <v>398.81658775476927</v>
      </c>
      <c r="C136" s="24">
        <v>394.77665000000002</v>
      </c>
      <c r="D136" s="4">
        <f t="shared" si="70"/>
        <v>0.9898701862489897</v>
      </c>
      <c r="E136" s="10">
        <v>15</v>
      </c>
      <c r="F136" s="5">
        <f t="shared" si="78"/>
        <v>1</v>
      </c>
      <c r="G136" s="5">
        <v>10</v>
      </c>
      <c r="H136" s="5"/>
      <c r="I136" s="5"/>
      <c r="J136" s="4">
        <f t="shared" si="79"/>
        <v>0.99822789296473502</v>
      </c>
      <c r="K136" s="5">
        <v>10</v>
      </c>
      <c r="L136" s="5"/>
      <c r="M136" s="5"/>
      <c r="N136" s="4">
        <f t="shared" si="80"/>
        <v>0.82331174838112864</v>
      </c>
      <c r="O136" s="5">
        <v>15</v>
      </c>
      <c r="P136" s="5"/>
      <c r="Q136" s="5"/>
      <c r="R136" s="4">
        <f t="shared" si="81"/>
        <v>1.0321192052980133</v>
      </c>
      <c r="S136" s="5">
        <v>10</v>
      </c>
      <c r="T136" s="5"/>
      <c r="U136" s="5"/>
      <c r="V136" s="4">
        <f t="shared" si="82"/>
        <v>0.80052264808362372</v>
      </c>
      <c r="W136" s="5">
        <v>10</v>
      </c>
      <c r="X136" s="5" t="s">
        <v>401</v>
      </c>
      <c r="Y136" s="5" t="s">
        <v>401</v>
      </c>
      <c r="Z136" s="5" t="s">
        <v>401</v>
      </c>
      <c r="AA136" s="5"/>
      <c r="AB136" s="31">
        <f t="shared" si="71"/>
        <v>0.93580609261307834</v>
      </c>
      <c r="AC136" s="32">
        <v>1280</v>
      </c>
      <c r="AD136" s="24">
        <f t="shared" si="72"/>
        <v>698.18181818181813</v>
      </c>
      <c r="AE136" s="24">
        <f t="shared" si="73"/>
        <v>653.4</v>
      </c>
      <c r="AF136" s="24">
        <f t="shared" si="74"/>
        <v>-44.781818181818153</v>
      </c>
      <c r="AG136" s="24">
        <v>142.80000000000001</v>
      </c>
      <c r="AH136" s="24">
        <v>82.2</v>
      </c>
      <c r="AI136" s="24">
        <v>92.2</v>
      </c>
      <c r="AJ136" s="24">
        <v>73.8</v>
      </c>
      <c r="AK136" s="24">
        <v>23.2</v>
      </c>
      <c r="AL136" s="24">
        <v>174.60000000000002</v>
      </c>
      <c r="AM136" s="24">
        <f t="shared" si="75"/>
        <v>64.599999999999994</v>
      </c>
      <c r="AN136" s="47"/>
      <c r="AO136" s="24">
        <f t="shared" si="76"/>
        <v>64.599999999999994</v>
      </c>
      <c r="AP136" s="24">
        <f>MIN(AO136,40.2)</f>
        <v>40.200000000000003</v>
      </c>
      <c r="AQ136" s="24">
        <f t="shared" si="77"/>
        <v>24.4</v>
      </c>
      <c r="AR136" s="24">
        <v>65.8</v>
      </c>
      <c r="AS136" s="24">
        <f t="shared" ref="AS136:AS199" si="83">ROUND(AQ136-AR136,1)</f>
        <v>-41.4</v>
      </c>
      <c r="AT136" s="42"/>
      <c r="AU136" s="42"/>
      <c r="AV136" s="42"/>
      <c r="AW136" s="1"/>
      <c r="AX136" s="1"/>
      <c r="AY136" s="1"/>
      <c r="AZ136" s="1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9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9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9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9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9"/>
      <c r="GG136" s="8"/>
      <c r="GH136" s="8"/>
    </row>
    <row r="137" spans="1:190" s="2" customFormat="1" ht="17.100000000000001" customHeight="1">
      <c r="A137" s="13" t="s">
        <v>122</v>
      </c>
      <c r="B137" s="24">
        <v>425.03614963337083</v>
      </c>
      <c r="C137" s="24">
        <v>350.18642000000006</v>
      </c>
      <c r="D137" s="4">
        <f t="shared" si="70"/>
        <v>0.82389796797770043</v>
      </c>
      <c r="E137" s="10">
        <v>15</v>
      </c>
      <c r="F137" s="5">
        <f t="shared" si="78"/>
        <v>1</v>
      </c>
      <c r="G137" s="5">
        <v>10</v>
      </c>
      <c r="H137" s="5"/>
      <c r="I137" s="5"/>
      <c r="J137" s="4">
        <f t="shared" si="79"/>
        <v>0.99822789296473502</v>
      </c>
      <c r="K137" s="5">
        <v>10</v>
      </c>
      <c r="L137" s="5"/>
      <c r="M137" s="5"/>
      <c r="N137" s="4">
        <f t="shared" si="80"/>
        <v>0.82331174838112864</v>
      </c>
      <c r="O137" s="5">
        <v>15</v>
      </c>
      <c r="P137" s="5"/>
      <c r="Q137" s="5"/>
      <c r="R137" s="4">
        <f t="shared" si="81"/>
        <v>1.0321192052980133</v>
      </c>
      <c r="S137" s="5">
        <v>10</v>
      </c>
      <c r="T137" s="5"/>
      <c r="U137" s="5"/>
      <c r="V137" s="4">
        <f t="shared" si="82"/>
        <v>0.80052264808362372</v>
      </c>
      <c r="W137" s="5">
        <v>10</v>
      </c>
      <c r="X137" s="5" t="s">
        <v>401</v>
      </c>
      <c r="Y137" s="5" t="s">
        <v>401</v>
      </c>
      <c r="Z137" s="5" t="s">
        <v>401</v>
      </c>
      <c r="AA137" s="5"/>
      <c r="AB137" s="31">
        <f t="shared" si="71"/>
        <v>0.90024061726923077</v>
      </c>
      <c r="AC137" s="32">
        <v>723</v>
      </c>
      <c r="AD137" s="24">
        <f t="shared" si="72"/>
        <v>394.36363636363637</v>
      </c>
      <c r="AE137" s="24">
        <f t="shared" si="73"/>
        <v>355</v>
      </c>
      <c r="AF137" s="24">
        <f t="shared" si="74"/>
        <v>-39.363636363636374</v>
      </c>
      <c r="AG137" s="24">
        <v>48.2</v>
      </c>
      <c r="AH137" s="24">
        <v>78.2</v>
      </c>
      <c r="AI137" s="24">
        <v>23.7</v>
      </c>
      <c r="AJ137" s="24">
        <v>77.599999999999994</v>
      </c>
      <c r="AK137" s="24">
        <v>36.5</v>
      </c>
      <c r="AL137" s="24"/>
      <c r="AM137" s="24">
        <f t="shared" si="75"/>
        <v>90.8</v>
      </c>
      <c r="AN137" s="47"/>
      <c r="AO137" s="24">
        <f t="shared" si="76"/>
        <v>90.8</v>
      </c>
      <c r="AP137" s="24"/>
      <c r="AQ137" s="24">
        <f t="shared" si="77"/>
        <v>90.8</v>
      </c>
      <c r="AR137" s="24">
        <v>100.2</v>
      </c>
      <c r="AS137" s="24">
        <f t="shared" si="83"/>
        <v>-9.4</v>
      </c>
      <c r="AT137" s="42"/>
      <c r="AU137" s="42"/>
      <c r="AV137" s="42"/>
      <c r="AW137" s="1"/>
      <c r="AX137" s="1"/>
      <c r="AY137" s="1"/>
      <c r="AZ137" s="1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9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9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9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9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9"/>
      <c r="GG137" s="8"/>
      <c r="GH137" s="8"/>
    </row>
    <row r="138" spans="1:190" s="2" customFormat="1" ht="17.100000000000001" customHeight="1">
      <c r="A138" s="17" t="s">
        <v>123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24"/>
      <c r="AS138" s="24"/>
      <c r="AT138" s="42"/>
      <c r="AU138" s="42"/>
      <c r="AV138" s="42"/>
      <c r="AW138" s="1"/>
      <c r="AX138" s="1"/>
      <c r="AY138" s="1"/>
      <c r="AZ138" s="1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9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9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9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9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9"/>
      <c r="GG138" s="8"/>
      <c r="GH138" s="8"/>
    </row>
    <row r="139" spans="1:190" s="2" customFormat="1" ht="17.100000000000001" customHeight="1">
      <c r="A139" s="13" t="s">
        <v>124</v>
      </c>
      <c r="B139" s="24">
        <v>1656.3827448135801</v>
      </c>
      <c r="C139" s="24">
        <v>1321.0605</v>
      </c>
      <c r="D139" s="4">
        <f t="shared" si="70"/>
        <v>0.79755751147279708</v>
      </c>
      <c r="E139" s="10">
        <v>15</v>
      </c>
      <c r="F139" s="5">
        <f>F$36</f>
        <v>1</v>
      </c>
      <c r="G139" s="5">
        <v>10</v>
      </c>
      <c r="H139" s="5"/>
      <c r="I139" s="5"/>
      <c r="J139" s="4">
        <f>J$36</f>
        <v>0.99953654661016944</v>
      </c>
      <c r="K139" s="5">
        <v>10</v>
      </c>
      <c r="L139" s="5"/>
      <c r="M139" s="5"/>
      <c r="N139" s="4">
        <f>N$36</f>
        <v>1.2120074005550416</v>
      </c>
      <c r="O139" s="5">
        <v>15</v>
      </c>
      <c r="P139" s="5"/>
      <c r="Q139" s="5"/>
      <c r="R139" s="4">
        <f>R$36</f>
        <v>1.0228023352793996</v>
      </c>
      <c r="S139" s="5">
        <v>10</v>
      </c>
      <c r="T139" s="5"/>
      <c r="U139" s="5"/>
      <c r="V139" s="4">
        <f>V$36</f>
        <v>1.1092799999999998</v>
      </c>
      <c r="W139" s="5">
        <v>10</v>
      </c>
      <c r="X139" s="5" t="s">
        <v>401</v>
      </c>
      <c r="Y139" s="5" t="s">
        <v>401</v>
      </c>
      <c r="Z139" s="5" t="s">
        <v>401</v>
      </c>
      <c r="AA139" s="5"/>
      <c r="AB139" s="31">
        <f t="shared" si="71"/>
        <v>1.020852321418761</v>
      </c>
      <c r="AC139" s="32">
        <v>1317</v>
      </c>
      <c r="AD139" s="24">
        <f t="shared" si="72"/>
        <v>718.36363636363637</v>
      </c>
      <c r="AE139" s="24">
        <f t="shared" si="73"/>
        <v>733.3</v>
      </c>
      <c r="AF139" s="24">
        <f t="shared" si="74"/>
        <v>14.936363636363581</v>
      </c>
      <c r="AG139" s="24">
        <v>122.9</v>
      </c>
      <c r="AH139" s="24">
        <v>83.6</v>
      </c>
      <c r="AI139" s="24">
        <v>70.3</v>
      </c>
      <c r="AJ139" s="24">
        <v>113.5</v>
      </c>
      <c r="AK139" s="24">
        <v>82.3</v>
      </c>
      <c r="AL139" s="24">
        <v>56.5</v>
      </c>
      <c r="AM139" s="24">
        <f t="shared" si="75"/>
        <v>204.2</v>
      </c>
      <c r="AN139" s="47"/>
      <c r="AO139" s="24">
        <f t="shared" si="76"/>
        <v>204.2</v>
      </c>
      <c r="AP139" s="24"/>
      <c r="AQ139" s="24">
        <f t="shared" si="77"/>
        <v>204.2</v>
      </c>
      <c r="AR139" s="24">
        <v>126.8</v>
      </c>
      <c r="AS139" s="24">
        <f t="shared" si="83"/>
        <v>77.400000000000006</v>
      </c>
      <c r="AT139" s="42"/>
      <c r="AU139" s="42"/>
      <c r="AV139" s="42"/>
      <c r="AZ139" s="1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9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9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9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9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9"/>
      <c r="GG139" s="8"/>
      <c r="GH139" s="8"/>
    </row>
    <row r="140" spans="1:190" s="2" customFormat="1" ht="17.100000000000001" customHeight="1">
      <c r="A140" s="13" t="s">
        <v>125</v>
      </c>
      <c r="B140" s="24">
        <v>547.27714247223753</v>
      </c>
      <c r="C140" s="24">
        <v>649.48649000000012</v>
      </c>
      <c r="D140" s="4">
        <f t="shared" si="70"/>
        <v>1.1867597595361796</v>
      </c>
      <c r="E140" s="10">
        <v>15</v>
      </c>
      <c r="F140" s="5">
        <f t="shared" ref="F140:F146" si="84">F$36</f>
        <v>1</v>
      </c>
      <c r="G140" s="5">
        <v>10</v>
      </c>
      <c r="H140" s="5"/>
      <c r="I140" s="5"/>
      <c r="J140" s="4">
        <f t="shared" ref="J140:J146" si="85">J$36</f>
        <v>0.99953654661016944</v>
      </c>
      <c r="K140" s="5">
        <v>10</v>
      </c>
      <c r="L140" s="5"/>
      <c r="M140" s="5"/>
      <c r="N140" s="4">
        <f t="shared" ref="N140:N146" si="86">N$36</f>
        <v>1.2120074005550416</v>
      </c>
      <c r="O140" s="5">
        <v>15</v>
      </c>
      <c r="P140" s="5"/>
      <c r="Q140" s="5"/>
      <c r="R140" s="4">
        <f t="shared" ref="R140:R146" si="87">R$36</f>
        <v>1.0228023352793996</v>
      </c>
      <c r="S140" s="5">
        <v>10</v>
      </c>
      <c r="T140" s="5"/>
      <c r="U140" s="5"/>
      <c r="V140" s="4">
        <f t="shared" ref="V140:V146" si="88">V$36</f>
        <v>1.1092799999999998</v>
      </c>
      <c r="W140" s="5">
        <v>10</v>
      </c>
      <c r="X140" s="5" t="s">
        <v>401</v>
      </c>
      <c r="Y140" s="5" t="s">
        <v>401</v>
      </c>
      <c r="Z140" s="5" t="s">
        <v>401</v>
      </c>
      <c r="AA140" s="5"/>
      <c r="AB140" s="31">
        <f t="shared" si="71"/>
        <v>1.1042528031466285</v>
      </c>
      <c r="AC140" s="32">
        <v>1585</v>
      </c>
      <c r="AD140" s="24">
        <f t="shared" si="72"/>
        <v>864.5454545454545</v>
      </c>
      <c r="AE140" s="24">
        <f t="shared" si="73"/>
        <v>954.7</v>
      </c>
      <c r="AF140" s="24">
        <f t="shared" si="74"/>
        <v>90.154545454545541</v>
      </c>
      <c r="AG140" s="24">
        <v>175</v>
      </c>
      <c r="AH140" s="24">
        <v>179.1</v>
      </c>
      <c r="AI140" s="24">
        <v>53.3</v>
      </c>
      <c r="AJ140" s="24">
        <v>47.4</v>
      </c>
      <c r="AK140" s="24">
        <v>98</v>
      </c>
      <c r="AL140" s="24">
        <v>216</v>
      </c>
      <c r="AM140" s="24">
        <f t="shared" si="75"/>
        <v>185.9</v>
      </c>
      <c r="AN140" s="47"/>
      <c r="AO140" s="24">
        <f t="shared" si="76"/>
        <v>185.9</v>
      </c>
      <c r="AP140" s="24">
        <f>MIN(AO140,19.3)</f>
        <v>19.3</v>
      </c>
      <c r="AQ140" s="24">
        <f t="shared" si="77"/>
        <v>166.6</v>
      </c>
      <c r="AR140" s="24">
        <v>145.5</v>
      </c>
      <c r="AS140" s="24">
        <f t="shared" si="83"/>
        <v>21.1</v>
      </c>
      <c r="AT140" s="42"/>
      <c r="AU140" s="42"/>
      <c r="AV140" s="42"/>
      <c r="AX140" s="1"/>
      <c r="AY140" s="1"/>
      <c r="AZ140" s="1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9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9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9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9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9"/>
      <c r="GG140" s="8"/>
      <c r="GH140" s="8"/>
    </row>
    <row r="141" spans="1:190" s="2" customFormat="1" ht="17.100000000000001" customHeight="1">
      <c r="A141" s="13" t="s">
        <v>126</v>
      </c>
      <c r="B141" s="24">
        <v>3581.0030268839014</v>
      </c>
      <c r="C141" s="24">
        <v>2879.8176699999999</v>
      </c>
      <c r="D141" s="4">
        <f t="shared" si="70"/>
        <v>0.8041930287073632</v>
      </c>
      <c r="E141" s="10">
        <v>15</v>
      </c>
      <c r="F141" s="5">
        <f t="shared" si="84"/>
        <v>1</v>
      </c>
      <c r="G141" s="5">
        <v>10</v>
      </c>
      <c r="H141" s="5"/>
      <c r="I141" s="5"/>
      <c r="J141" s="4">
        <f t="shared" si="85"/>
        <v>0.99953654661016944</v>
      </c>
      <c r="K141" s="5">
        <v>10</v>
      </c>
      <c r="L141" s="5"/>
      <c r="M141" s="5"/>
      <c r="N141" s="4">
        <f t="shared" si="86"/>
        <v>1.2120074005550416</v>
      </c>
      <c r="O141" s="5">
        <v>15</v>
      </c>
      <c r="P141" s="5"/>
      <c r="Q141" s="5"/>
      <c r="R141" s="4">
        <f t="shared" si="87"/>
        <v>1.0228023352793996</v>
      </c>
      <c r="S141" s="5">
        <v>10</v>
      </c>
      <c r="T141" s="5"/>
      <c r="U141" s="5"/>
      <c r="V141" s="4">
        <f t="shared" si="88"/>
        <v>1.1092799999999998</v>
      </c>
      <c r="W141" s="5">
        <v>10</v>
      </c>
      <c r="X141" s="5" t="s">
        <v>401</v>
      </c>
      <c r="Y141" s="5" t="s">
        <v>401</v>
      </c>
      <c r="Z141" s="5" t="s">
        <v>401</v>
      </c>
      <c r="AA141" s="5"/>
      <c r="AB141" s="31">
        <f t="shared" si="71"/>
        <v>1.0222742179690252</v>
      </c>
      <c r="AC141" s="32">
        <v>1587</v>
      </c>
      <c r="AD141" s="24">
        <f t="shared" si="72"/>
        <v>865.63636363636374</v>
      </c>
      <c r="AE141" s="24">
        <f t="shared" si="73"/>
        <v>884.9</v>
      </c>
      <c r="AF141" s="24">
        <f t="shared" si="74"/>
        <v>19.263636363636238</v>
      </c>
      <c r="AG141" s="24">
        <v>137.9</v>
      </c>
      <c r="AH141" s="24">
        <v>128.5</v>
      </c>
      <c r="AI141" s="24">
        <v>95.5</v>
      </c>
      <c r="AJ141" s="24">
        <v>144.1</v>
      </c>
      <c r="AK141" s="24">
        <v>112.6</v>
      </c>
      <c r="AL141" s="24">
        <v>48.9</v>
      </c>
      <c r="AM141" s="24">
        <f t="shared" si="75"/>
        <v>217.4</v>
      </c>
      <c r="AN141" s="47"/>
      <c r="AO141" s="24">
        <f t="shared" si="76"/>
        <v>217.4</v>
      </c>
      <c r="AP141" s="24"/>
      <c r="AQ141" s="24">
        <f t="shared" si="77"/>
        <v>217.4</v>
      </c>
      <c r="AR141" s="24">
        <v>125.4</v>
      </c>
      <c r="AS141" s="24">
        <f t="shared" si="83"/>
        <v>92</v>
      </c>
      <c r="AT141" s="42"/>
      <c r="AU141" s="42"/>
      <c r="AV141" s="42"/>
      <c r="AW141" s="1"/>
      <c r="AX141" s="1"/>
      <c r="AY141" s="1"/>
      <c r="AZ141" s="1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9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9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9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9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9"/>
      <c r="GG141" s="8"/>
      <c r="GH141" s="8"/>
    </row>
    <row r="142" spans="1:190" s="2" customFormat="1" ht="17.100000000000001" customHeight="1">
      <c r="A142" s="13" t="s">
        <v>127</v>
      </c>
      <c r="B142" s="24">
        <v>1829.3983537915369</v>
      </c>
      <c r="C142" s="24">
        <v>929.28177000000017</v>
      </c>
      <c r="D142" s="4">
        <f t="shared" si="70"/>
        <v>0.50797125080713468</v>
      </c>
      <c r="E142" s="10">
        <v>15</v>
      </c>
      <c r="F142" s="5">
        <f t="shared" si="84"/>
        <v>1</v>
      </c>
      <c r="G142" s="5">
        <v>10</v>
      </c>
      <c r="H142" s="5"/>
      <c r="I142" s="5"/>
      <c r="J142" s="4">
        <f t="shared" si="85"/>
        <v>0.99953654661016944</v>
      </c>
      <c r="K142" s="5">
        <v>10</v>
      </c>
      <c r="L142" s="5"/>
      <c r="M142" s="5"/>
      <c r="N142" s="4">
        <f t="shared" si="86"/>
        <v>1.2120074005550416</v>
      </c>
      <c r="O142" s="5">
        <v>15</v>
      </c>
      <c r="P142" s="5"/>
      <c r="Q142" s="5"/>
      <c r="R142" s="4">
        <f t="shared" si="87"/>
        <v>1.0228023352793996</v>
      </c>
      <c r="S142" s="5">
        <v>10</v>
      </c>
      <c r="T142" s="5"/>
      <c r="U142" s="5"/>
      <c r="V142" s="4">
        <f t="shared" si="88"/>
        <v>1.1092799999999998</v>
      </c>
      <c r="W142" s="5">
        <v>10</v>
      </c>
      <c r="X142" s="5" t="s">
        <v>401</v>
      </c>
      <c r="Y142" s="5" t="s">
        <v>401</v>
      </c>
      <c r="Z142" s="5" t="s">
        <v>401</v>
      </c>
      <c r="AA142" s="5"/>
      <c r="AB142" s="31">
        <f t="shared" si="71"/>
        <v>0.95879812270469067</v>
      </c>
      <c r="AC142" s="32">
        <v>1369</v>
      </c>
      <c r="AD142" s="24">
        <f t="shared" si="72"/>
        <v>746.72727272727275</v>
      </c>
      <c r="AE142" s="24">
        <f t="shared" si="73"/>
        <v>716</v>
      </c>
      <c r="AF142" s="24">
        <f t="shared" si="74"/>
        <v>-30.727272727272748</v>
      </c>
      <c r="AG142" s="24">
        <v>62.5</v>
      </c>
      <c r="AH142" s="24">
        <v>37.1</v>
      </c>
      <c r="AI142" s="24">
        <v>94.1</v>
      </c>
      <c r="AJ142" s="24">
        <v>36.299999999999997</v>
      </c>
      <c r="AK142" s="24">
        <v>78.7</v>
      </c>
      <c r="AL142" s="24">
        <v>156.4</v>
      </c>
      <c r="AM142" s="24">
        <f t="shared" si="75"/>
        <v>250.9</v>
      </c>
      <c r="AN142" s="47"/>
      <c r="AO142" s="24">
        <f t="shared" si="76"/>
        <v>250.9</v>
      </c>
      <c r="AP142" s="24"/>
      <c r="AQ142" s="24">
        <f t="shared" si="77"/>
        <v>250.9</v>
      </c>
      <c r="AR142" s="24">
        <v>124.1</v>
      </c>
      <c r="AS142" s="24">
        <f t="shared" si="83"/>
        <v>126.8</v>
      </c>
      <c r="AT142" s="42"/>
      <c r="AU142" s="42"/>
      <c r="AV142" s="42"/>
      <c r="AW142" s="1"/>
      <c r="AX142" s="1"/>
      <c r="AY142" s="1"/>
      <c r="AZ142" s="1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9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9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9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9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9"/>
      <c r="GG142" s="8"/>
      <c r="GH142" s="8"/>
    </row>
    <row r="143" spans="1:190" s="2" customFormat="1" ht="17.100000000000001" customHeight="1">
      <c r="A143" s="13" t="s">
        <v>128</v>
      </c>
      <c r="B143" s="24">
        <v>766.78718273289883</v>
      </c>
      <c r="C143" s="24">
        <v>557.97266000000013</v>
      </c>
      <c r="D143" s="4">
        <f t="shared" si="70"/>
        <v>0.72767603914730961</v>
      </c>
      <c r="E143" s="10">
        <v>15</v>
      </c>
      <c r="F143" s="5">
        <f t="shared" si="84"/>
        <v>1</v>
      </c>
      <c r="G143" s="5">
        <v>10</v>
      </c>
      <c r="H143" s="5"/>
      <c r="I143" s="5"/>
      <c r="J143" s="4">
        <f t="shared" si="85"/>
        <v>0.99953654661016944</v>
      </c>
      <c r="K143" s="5">
        <v>10</v>
      </c>
      <c r="L143" s="5"/>
      <c r="M143" s="5"/>
      <c r="N143" s="4">
        <f t="shared" si="86"/>
        <v>1.2120074005550416</v>
      </c>
      <c r="O143" s="5">
        <v>15</v>
      </c>
      <c r="P143" s="5"/>
      <c r="Q143" s="5"/>
      <c r="R143" s="4">
        <f t="shared" si="87"/>
        <v>1.0228023352793996</v>
      </c>
      <c r="S143" s="5">
        <v>10</v>
      </c>
      <c r="T143" s="5"/>
      <c r="U143" s="5"/>
      <c r="V143" s="4">
        <f t="shared" si="88"/>
        <v>1.1092799999999998</v>
      </c>
      <c r="W143" s="5">
        <v>10</v>
      </c>
      <c r="X143" s="5" t="s">
        <v>401</v>
      </c>
      <c r="Y143" s="5" t="s">
        <v>401</v>
      </c>
      <c r="Z143" s="5" t="s">
        <v>401</v>
      </c>
      <c r="AA143" s="5"/>
      <c r="AB143" s="31">
        <f t="shared" si="71"/>
        <v>1.0058777202061566</v>
      </c>
      <c r="AC143" s="32">
        <v>1704</v>
      </c>
      <c r="AD143" s="24">
        <f t="shared" si="72"/>
        <v>929.4545454545455</v>
      </c>
      <c r="AE143" s="24">
        <f t="shared" si="73"/>
        <v>934.9</v>
      </c>
      <c r="AF143" s="24">
        <f t="shared" si="74"/>
        <v>5.4454545454544814</v>
      </c>
      <c r="AG143" s="24">
        <v>96</v>
      </c>
      <c r="AH143" s="24">
        <v>148.6</v>
      </c>
      <c r="AI143" s="24">
        <v>57.1</v>
      </c>
      <c r="AJ143" s="24">
        <v>49.8</v>
      </c>
      <c r="AK143" s="24">
        <v>94.8</v>
      </c>
      <c r="AL143" s="24">
        <v>226.7</v>
      </c>
      <c r="AM143" s="24">
        <f t="shared" si="75"/>
        <v>261.89999999999998</v>
      </c>
      <c r="AN143" s="47"/>
      <c r="AO143" s="24">
        <f t="shared" si="76"/>
        <v>261.89999999999998</v>
      </c>
      <c r="AP143" s="24"/>
      <c r="AQ143" s="24">
        <f t="shared" si="77"/>
        <v>261.89999999999998</v>
      </c>
      <c r="AR143" s="24">
        <v>147.9</v>
      </c>
      <c r="AS143" s="24">
        <f t="shared" si="83"/>
        <v>114</v>
      </c>
      <c r="AT143" s="42"/>
      <c r="AU143" s="42"/>
      <c r="AV143" s="42"/>
      <c r="AZ143" s="1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9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9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9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9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9"/>
      <c r="GG143" s="8"/>
      <c r="GH143" s="8"/>
    </row>
    <row r="144" spans="1:190" s="2" customFormat="1" ht="17.100000000000001" customHeight="1">
      <c r="A144" s="13" t="s">
        <v>129</v>
      </c>
      <c r="B144" s="24">
        <v>2166.8724480021756</v>
      </c>
      <c r="C144" s="24">
        <v>1309.4765100000002</v>
      </c>
      <c r="D144" s="4">
        <f t="shared" si="70"/>
        <v>0.60431637829320239</v>
      </c>
      <c r="E144" s="10">
        <v>15</v>
      </c>
      <c r="F144" s="5">
        <f t="shared" si="84"/>
        <v>1</v>
      </c>
      <c r="G144" s="5">
        <v>10</v>
      </c>
      <c r="H144" s="5"/>
      <c r="I144" s="5"/>
      <c r="J144" s="4">
        <f t="shared" si="85"/>
        <v>0.99953654661016944</v>
      </c>
      <c r="K144" s="5">
        <v>10</v>
      </c>
      <c r="L144" s="5"/>
      <c r="M144" s="5"/>
      <c r="N144" s="4">
        <f t="shared" si="86"/>
        <v>1.2120074005550416</v>
      </c>
      <c r="O144" s="5">
        <v>15</v>
      </c>
      <c r="P144" s="5"/>
      <c r="Q144" s="5"/>
      <c r="R144" s="4">
        <f t="shared" si="87"/>
        <v>1.0228023352793996</v>
      </c>
      <c r="S144" s="5">
        <v>10</v>
      </c>
      <c r="T144" s="5"/>
      <c r="U144" s="5"/>
      <c r="V144" s="4">
        <f t="shared" si="88"/>
        <v>1.1092799999999998</v>
      </c>
      <c r="W144" s="5">
        <v>10</v>
      </c>
      <c r="X144" s="5" t="s">
        <v>401</v>
      </c>
      <c r="Y144" s="5" t="s">
        <v>401</v>
      </c>
      <c r="Z144" s="5" t="s">
        <v>401</v>
      </c>
      <c r="AA144" s="5"/>
      <c r="AB144" s="31">
        <f t="shared" si="71"/>
        <v>0.97944350716599071</v>
      </c>
      <c r="AC144" s="32">
        <v>1018</v>
      </c>
      <c r="AD144" s="24">
        <f t="shared" si="72"/>
        <v>555.27272727272725</v>
      </c>
      <c r="AE144" s="24">
        <f t="shared" si="73"/>
        <v>543.9</v>
      </c>
      <c r="AF144" s="24">
        <f t="shared" si="74"/>
        <v>-11.372727272727275</v>
      </c>
      <c r="AG144" s="24">
        <v>81.400000000000006</v>
      </c>
      <c r="AH144" s="24">
        <v>44.8</v>
      </c>
      <c r="AI144" s="24">
        <v>62.4</v>
      </c>
      <c r="AJ144" s="24">
        <v>38.6</v>
      </c>
      <c r="AK144" s="24">
        <v>64</v>
      </c>
      <c r="AL144" s="24">
        <v>72.900000000000006</v>
      </c>
      <c r="AM144" s="24">
        <f t="shared" si="75"/>
        <v>179.8</v>
      </c>
      <c r="AN144" s="47"/>
      <c r="AO144" s="24">
        <f t="shared" si="76"/>
        <v>179.8</v>
      </c>
      <c r="AP144" s="24"/>
      <c r="AQ144" s="24">
        <f t="shared" si="77"/>
        <v>179.8</v>
      </c>
      <c r="AR144" s="24">
        <v>96.9</v>
      </c>
      <c r="AS144" s="24">
        <f t="shared" si="83"/>
        <v>82.9</v>
      </c>
      <c r="AT144" s="42"/>
      <c r="AU144" s="42"/>
      <c r="AV144" s="42"/>
      <c r="AZ144" s="1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9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9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9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9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9"/>
      <c r="GG144" s="8"/>
      <c r="GH144" s="8"/>
    </row>
    <row r="145" spans="1:190" s="2" customFormat="1" ht="17.100000000000001" customHeight="1">
      <c r="A145" s="13" t="s">
        <v>130</v>
      </c>
      <c r="B145" s="24">
        <v>2383.5022895030811</v>
      </c>
      <c r="C145" s="24">
        <v>1567.1021600000001</v>
      </c>
      <c r="D145" s="4">
        <f t="shared" si="70"/>
        <v>0.65747877268736077</v>
      </c>
      <c r="E145" s="10">
        <v>15</v>
      </c>
      <c r="F145" s="5">
        <f t="shared" si="84"/>
        <v>1</v>
      </c>
      <c r="G145" s="5">
        <v>10</v>
      </c>
      <c r="H145" s="5"/>
      <c r="I145" s="5"/>
      <c r="J145" s="4">
        <f t="shared" si="85"/>
        <v>0.99953654661016944</v>
      </c>
      <c r="K145" s="5">
        <v>10</v>
      </c>
      <c r="L145" s="5"/>
      <c r="M145" s="5"/>
      <c r="N145" s="4">
        <f t="shared" si="86"/>
        <v>1.2120074005550416</v>
      </c>
      <c r="O145" s="5">
        <v>15</v>
      </c>
      <c r="P145" s="5"/>
      <c r="Q145" s="5"/>
      <c r="R145" s="4">
        <f t="shared" si="87"/>
        <v>1.0228023352793996</v>
      </c>
      <c r="S145" s="5">
        <v>10</v>
      </c>
      <c r="T145" s="5"/>
      <c r="U145" s="5"/>
      <c r="V145" s="4">
        <f t="shared" si="88"/>
        <v>1.1092799999999998</v>
      </c>
      <c r="W145" s="5">
        <v>10</v>
      </c>
      <c r="X145" s="5" t="s">
        <v>401</v>
      </c>
      <c r="Y145" s="5" t="s">
        <v>401</v>
      </c>
      <c r="Z145" s="5" t="s">
        <v>401</v>
      </c>
      <c r="AA145" s="5"/>
      <c r="AB145" s="31">
        <f t="shared" si="71"/>
        <v>0.9908354488218819</v>
      </c>
      <c r="AC145" s="32">
        <v>1239</v>
      </c>
      <c r="AD145" s="24">
        <f t="shared" si="72"/>
        <v>675.81818181818187</v>
      </c>
      <c r="AE145" s="24">
        <f t="shared" si="73"/>
        <v>669.6</v>
      </c>
      <c r="AF145" s="24">
        <f t="shared" si="74"/>
        <v>-6.2181818181818471</v>
      </c>
      <c r="AG145" s="24">
        <v>86.9</v>
      </c>
      <c r="AH145" s="24">
        <v>74.7</v>
      </c>
      <c r="AI145" s="24">
        <v>40.6</v>
      </c>
      <c r="AJ145" s="24">
        <v>72.2</v>
      </c>
      <c r="AK145" s="24">
        <v>28.3</v>
      </c>
      <c r="AL145" s="24">
        <v>168.89999999999998</v>
      </c>
      <c r="AM145" s="24">
        <f t="shared" si="75"/>
        <v>198</v>
      </c>
      <c r="AN145" s="47"/>
      <c r="AO145" s="24">
        <f t="shared" si="76"/>
        <v>198</v>
      </c>
      <c r="AP145" s="24">
        <f>MIN(AO145,4.5)</f>
        <v>4.5</v>
      </c>
      <c r="AQ145" s="24">
        <f t="shared" si="77"/>
        <v>193.5</v>
      </c>
      <c r="AR145" s="24">
        <v>100.4</v>
      </c>
      <c r="AS145" s="24">
        <f t="shared" si="83"/>
        <v>93.1</v>
      </c>
      <c r="AT145" s="42"/>
      <c r="AU145" s="42"/>
      <c r="AV145" s="42"/>
      <c r="AZ145" s="1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9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9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9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9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9"/>
      <c r="GG145" s="8"/>
      <c r="GH145" s="8"/>
    </row>
    <row r="146" spans="1:190" s="2" customFormat="1" ht="17.100000000000001" customHeight="1">
      <c r="A146" s="13" t="s">
        <v>131</v>
      </c>
      <c r="B146" s="24">
        <v>1572.189630118743</v>
      </c>
      <c r="C146" s="24">
        <v>889.58695</v>
      </c>
      <c r="D146" s="4">
        <f t="shared" si="70"/>
        <v>0.56582675076721634</v>
      </c>
      <c r="E146" s="10">
        <v>15</v>
      </c>
      <c r="F146" s="5">
        <f t="shared" si="84"/>
        <v>1</v>
      </c>
      <c r="G146" s="5">
        <v>10</v>
      </c>
      <c r="H146" s="5"/>
      <c r="I146" s="5"/>
      <c r="J146" s="4">
        <f t="shared" si="85"/>
        <v>0.99953654661016944</v>
      </c>
      <c r="K146" s="5">
        <v>10</v>
      </c>
      <c r="L146" s="5"/>
      <c r="M146" s="5"/>
      <c r="N146" s="4">
        <f t="shared" si="86"/>
        <v>1.2120074005550416</v>
      </c>
      <c r="O146" s="5">
        <v>15</v>
      </c>
      <c r="P146" s="5"/>
      <c r="Q146" s="5"/>
      <c r="R146" s="4">
        <f t="shared" si="87"/>
        <v>1.0228023352793996</v>
      </c>
      <c r="S146" s="5">
        <v>10</v>
      </c>
      <c r="T146" s="5"/>
      <c r="U146" s="5"/>
      <c r="V146" s="4">
        <f t="shared" si="88"/>
        <v>1.1092799999999998</v>
      </c>
      <c r="W146" s="5">
        <v>10</v>
      </c>
      <c r="X146" s="5" t="s">
        <v>401</v>
      </c>
      <c r="Y146" s="5" t="s">
        <v>401</v>
      </c>
      <c r="Z146" s="5" t="s">
        <v>401</v>
      </c>
      <c r="AA146" s="5"/>
      <c r="AB146" s="31">
        <f t="shared" si="71"/>
        <v>0.97119572983899372</v>
      </c>
      <c r="AC146" s="32">
        <v>821</v>
      </c>
      <c r="AD146" s="24">
        <f t="shared" si="72"/>
        <v>447.81818181818187</v>
      </c>
      <c r="AE146" s="24">
        <f t="shared" si="73"/>
        <v>434.9</v>
      </c>
      <c r="AF146" s="24">
        <f t="shared" si="74"/>
        <v>-12.918181818181893</v>
      </c>
      <c r="AG146" s="24">
        <v>38.700000000000003</v>
      </c>
      <c r="AH146" s="24">
        <v>30.9</v>
      </c>
      <c r="AI146" s="24">
        <v>71.7</v>
      </c>
      <c r="AJ146" s="24">
        <v>52.2</v>
      </c>
      <c r="AK146" s="24">
        <v>59</v>
      </c>
      <c r="AL146" s="24">
        <v>32.5</v>
      </c>
      <c r="AM146" s="24">
        <f t="shared" si="75"/>
        <v>149.9</v>
      </c>
      <c r="AN146" s="47"/>
      <c r="AO146" s="24">
        <f t="shared" si="76"/>
        <v>149.9</v>
      </c>
      <c r="AP146" s="24"/>
      <c r="AQ146" s="24">
        <f t="shared" si="77"/>
        <v>149.9</v>
      </c>
      <c r="AR146" s="24">
        <v>79.400000000000006</v>
      </c>
      <c r="AS146" s="24">
        <f t="shared" si="83"/>
        <v>70.5</v>
      </c>
      <c r="AT146" s="42"/>
      <c r="AU146" s="42"/>
      <c r="AV146" s="42"/>
      <c r="AZ146" s="1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9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9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9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9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9"/>
      <c r="GG146" s="8"/>
      <c r="GH146" s="8"/>
    </row>
    <row r="147" spans="1:190" s="2" customFormat="1" ht="17.100000000000001" customHeight="1">
      <c r="A147" s="17" t="s">
        <v>132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24"/>
      <c r="AS147" s="24"/>
      <c r="AT147" s="42"/>
      <c r="AU147" s="42"/>
      <c r="AV147" s="42"/>
      <c r="AY147" s="1"/>
      <c r="AZ147" s="1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9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9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9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9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9"/>
      <c r="GG147" s="8"/>
      <c r="GH147" s="8"/>
    </row>
    <row r="148" spans="1:190" s="2" customFormat="1" ht="17.100000000000001" customHeight="1">
      <c r="A148" s="13" t="s">
        <v>133</v>
      </c>
      <c r="B148" s="24">
        <v>733.68154456542356</v>
      </c>
      <c r="C148" s="24">
        <v>714.12304000000006</v>
      </c>
      <c r="D148" s="4">
        <f t="shared" si="70"/>
        <v>0.97334197008184464</v>
      </c>
      <c r="E148" s="10">
        <v>15</v>
      </c>
      <c r="F148" s="5">
        <f>F$37</f>
        <v>1</v>
      </c>
      <c r="G148" s="5">
        <v>10</v>
      </c>
      <c r="H148" s="5"/>
      <c r="I148" s="5"/>
      <c r="J148" s="4">
        <f>J$37</f>
        <v>1.0012958163643093</v>
      </c>
      <c r="K148" s="5">
        <v>10</v>
      </c>
      <c r="L148" s="5"/>
      <c r="M148" s="5"/>
      <c r="N148" s="4">
        <f>N$37</f>
        <v>0.95559666975023128</v>
      </c>
      <c r="O148" s="5">
        <v>15</v>
      </c>
      <c r="P148" s="5"/>
      <c r="Q148" s="5"/>
      <c r="R148" s="4">
        <f>R$37</f>
        <v>1.0378758486905917</v>
      </c>
      <c r="S148" s="5">
        <v>10</v>
      </c>
      <c r="T148" s="5"/>
      <c r="U148" s="5"/>
      <c r="V148" s="4">
        <f>V$37</f>
        <v>1.217578125</v>
      </c>
      <c r="W148" s="5">
        <v>10</v>
      </c>
      <c r="X148" s="5" t="s">
        <v>401</v>
      </c>
      <c r="Y148" s="5" t="s">
        <v>401</v>
      </c>
      <c r="Z148" s="5" t="s">
        <v>401</v>
      </c>
      <c r="AA148" s="5"/>
      <c r="AB148" s="31">
        <f t="shared" si="71"/>
        <v>1.0214511071147163</v>
      </c>
      <c r="AC148" s="32">
        <v>981</v>
      </c>
      <c r="AD148" s="24">
        <f t="shared" si="72"/>
        <v>535.09090909090912</v>
      </c>
      <c r="AE148" s="24">
        <f t="shared" si="73"/>
        <v>546.6</v>
      </c>
      <c r="AF148" s="24">
        <f t="shared" si="74"/>
        <v>11.509090909090901</v>
      </c>
      <c r="AG148" s="24">
        <v>109.4</v>
      </c>
      <c r="AH148" s="24">
        <v>115.9</v>
      </c>
      <c r="AI148" s="24">
        <v>82.4</v>
      </c>
      <c r="AJ148" s="24">
        <v>39</v>
      </c>
      <c r="AK148" s="24">
        <v>54.4</v>
      </c>
      <c r="AL148" s="24"/>
      <c r="AM148" s="24">
        <f t="shared" si="75"/>
        <v>145.5</v>
      </c>
      <c r="AN148" s="47"/>
      <c r="AO148" s="24">
        <f t="shared" si="76"/>
        <v>145.5</v>
      </c>
      <c r="AP148" s="24"/>
      <c r="AQ148" s="24">
        <f t="shared" si="77"/>
        <v>145.5</v>
      </c>
      <c r="AR148" s="24">
        <v>128.1</v>
      </c>
      <c r="AS148" s="24">
        <f t="shared" si="83"/>
        <v>17.399999999999999</v>
      </c>
      <c r="AT148" s="42"/>
      <c r="AU148" s="42"/>
      <c r="AV148" s="42"/>
      <c r="AY148" s="1"/>
      <c r="AZ148" s="1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9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9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9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9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9"/>
      <c r="GG148" s="8"/>
      <c r="GH148" s="8"/>
    </row>
    <row r="149" spans="1:190" s="2" customFormat="1" ht="17.100000000000001" customHeight="1">
      <c r="A149" s="13" t="s">
        <v>134</v>
      </c>
      <c r="B149" s="24">
        <v>250.02017175121898</v>
      </c>
      <c r="C149" s="24">
        <v>256.22944999999999</v>
      </c>
      <c r="D149" s="4">
        <f t="shared" si="70"/>
        <v>1.0248351091245529</v>
      </c>
      <c r="E149" s="10">
        <v>15</v>
      </c>
      <c r="F149" s="5">
        <f t="shared" ref="F149:F153" si="89">F$37</f>
        <v>1</v>
      </c>
      <c r="G149" s="5">
        <v>10</v>
      </c>
      <c r="H149" s="5"/>
      <c r="I149" s="5"/>
      <c r="J149" s="4">
        <f t="shared" ref="J149:J153" si="90">J$37</f>
        <v>1.0012958163643093</v>
      </c>
      <c r="K149" s="5">
        <v>10</v>
      </c>
      <c r="L149" s="5"/>
      <c r="M149" s="5"/>
      <c r="N149" s="4">
        <f t="shared" ref="N149:N153" si="91">N$37</f>
        <v>0.95559666975023128</v>
      </c>
      <c r="O149" s="5">
        <v>15</v>
      </c>
      <c r="P149" s="5"/>
      <c r="Q149" s="5"/>
      <c r="R149" s="4">
        <f t="shared" ref="R149:R153" si="92">R$37</f>
        <v>1.0378758486905917</v>
      </c>
      <c r="S149" s="5">
        <v>10</v>
      </c>
      <c r="T149" s="5"/>
      <c r="U149" s="5"/>
      <c r="V149" s="4">
        <f t="shared" ref="V149:V153" si="93">V$37</f>
        <v>1.217578125</v>
      </c>
      <c r="W149" s="5">
        <v>10</v>
      </c>
      <c r="X149" s="5" t="s">
        <v>401</v>
      </c>
      <c r="Y149" s="5" t="s">
        <v>401</v>
      </c>
      <c r="Z149" s="5" t="s">
        <v>401</v>
      </c>
      <c r="AA149" s="5"/>
      <c r="AB149" s="31">
        <f t="shared" si="71"/>
        <v>1.0324853511952967</v>
      </c>
      <c r="AC149" s="32">
        <v>1258</v>
      </c>
      <c r="AD149" s="24">
        <f t="shared" si="72"/>
        <v>686.18181818181813</v>
      </c>
      <c r="AE149" s="24">
        <f t="shared" si="73"/>
        <v>708.5</v>
      </c>
      <c r="AF149" s="24">
        <f t="shared" si="74"/>
        <v>22.31818181818187</v>
      </c>
      <c r="AG149" s="24">
        <v>46.8</v>
      </c>
      <c r="AH149" s="24">
        <v>143.9</v>
      </c>
      <c r="AI149" s="24">
        <v>131.4</v>
      </c>
      <c r="AJ149" s="24">
        <v>134.9</v>
      </c>
      <c r="AK149" s="24">
        <v>100.6</v>
      </c>
      <c r="AL149" s="24"/>
      <c r="AM149" s="24">
        <f t="shared" si="75"/>
        <v>150.9</v>
      </c>
      <c r="AN149" s="47"/>
      <c r="AO149" s="24">
        <f t="shared" si="76"/>
        <v>150.9</v>
      </c>
      <c r="AP149" s="24"/>
      <c r="AQ149" s="24">
        <f t="shared" si="77"/>
        <v>150.9</v>
      </c>
      <c r="AR149" s="24">
        <v>136.1</v>
      </c>
      <c r="AS149" s="24">
        <f t="shared" si="83"/>
        <v>14.8</v>
      </c>
      <c r="AT149" s="42"/>
      <c r="AU149" s="42"/>
      <c r="AV149" s="42"/>
      <c r="AY149" s="1"/>
      <c r="AZ149" s="1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9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9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9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9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9"/>
      <c r="GG149" s="8"/>
      <c r="GH149" s="8"/>
    </row>
    <row r="150" spans="1:190" s="2" customFormat="1" ht="17.100000000000001" customHeight="1">
      <c r="A150" s="13" t="s">
        <v>135</v>
      </c>
      <c r="B150" s="24">
        <v>401.48076129833748</v>
      </c>
      <c r="C150" s="24">
        <v>420.26201000000003</v>
      </c>
      <c r="D150" s="4">
        <f t="shared" si="70"/>
        <v>1.0467799469168246</v>
      </c>
      <c r="E150" s="10">
        <v>15</v>
      </c>
      <c r="F150" s="5">
        <f t="shared" si="89"/>
        <v>1</v>
      </c>
      <c r="G150" s="5">
        <v>10</v>
      </c>
      <c r="H150" s="5"/>
      <c r="I150" s="5"/>
      <c r="J150" s="4">
        <f t="shared" si="90"/>
        <v>1.0012958163643093</v>
      </c>
      <c r="K150" s="5">
        <v>10</v>
      </c>
      <c r="L150" s="5"/>
      <c r="M150" s="5"/>
      <c r="N150" s="4">
        <f t="shared" si="91"/>
        <v>0.95559666975023128</v>
      </c>
      <c r="O150" s="5">
        <v>15</v>
      </c>
      <c r="P150" s="5"/>
      <c r="Q150" s="5"/>
      <c r="R150" s="4">
        <f t="shared" si="92"/>
        <v>1.0378758486905917</v>
      </c>
      <c r="S150" s="5">
        <v>10</v>
      </c>
      <c r="T150" s="5"/>
      <c r="U150" s="5"/>
      <c r="V150" s="4">
        <f t="shared" si="93"/>
        <v>1.217578125</v>
      </c>
      <c r="W150" s="5">
        <v>10</v>
      </c>
      <c r="X150" s="5" t="s">
        <v>401</v>
      </c>
      <c r="Y150" s="5" t="s">
        <v>401</v>
      </c>
      <c r="Z150" s="5" t="s">
        <v>401</v>
      </c>
      <c r="AA150" s="5"/>
      <c r="AB150" s="31">
        <f t="shared" si="71"/>
        <v>1.0371878164364978</v>
      </c>
      <c r="AC150" s="32">
        <v>1732</v>
      </c>
      <c r="AD150" s="24">
        <f t="shared" si="72"/>
        <v>944.72727272727275</v>
      </c>
      <c r="AE150" s="24">
        <f t="shared" si="73"/>
        <v>979.9</v>
      </c>
      <c r="AF150" s="24">
        <f t="shared" si="74"/>
        <v>35.172727272727229</v>
      </c>
      <c r="AG150" s="24">
        <v>204.7</v>
      </c>
      <c r="AH150" s="24">
        <v>183.3</v>
      </c>
      <c r="AI150" s="24">
        <v>138.6</v>
      </c>
      <c r="AJ150" s="24">
        <v>124.1</v>
      </c>
      <c r="AK150" s="24">
        <v>150.80000000000001</v>
      </c>
      <c r="AL150" s="24"/>
      <c r="AM150" s="24">
        <f t="shared" si="75"/>
        <v>178.4</v>
      </c>
      <c r="AN150" s="47"/>
      <c r="AO150" s="24">
        <f t="shared" si="76"/>
        <v>178.4</v>
      </c>
      <c r="AP150" s="24"/>
      <c r="AQ150" s="24">
        <f t="shared" si="77"/>
        <v>178.4</v>
      </c>
      <c r="AR150" s="24">
        <v>162.5</v>
      </c>
      <c r="AS150" s="24">
        <f t="shared" si="83"/>
        <v>15.9</v>
      </c>
      <c r="AT150" s="42"/>
      <c r="AU150" s="42"/>
      <c r="AV150" s="42"/>
      <c r="AY150" s="1"/>
      <c r="AZ150" s="1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9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9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9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9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9"/>
      <c r="GG150" s="8"/>
      <c r="GH150" s="8"/>
    </row>
    <row r="151" spans="1:190" s="2" customFormat="1" ht="17.100000000000001" customHeight="1">
      <c r="A151" s="13" t="s">
        <v>136</v>
      </c>
      <c r="B151" s="24">
        <v>3257.9668583497491</v>
      </c>
      <c r="C151" s="24">
        <v>2864.9961500000004</v>
      </c>
      <c r="D151" s="4">
        <f t="shared" si="70"/>
        <v>0.87938161269424353</v>
      </c>
      <c r="E151" s="10">
        <v>15</v>
      </c>
      <c r="F151" s="5">
        <f t="shared" si="89"/>
        <v>1</v>
      </c>
      <c r="G151" s="5">
        <v>10</v>
      </c>
      <c r="H151" s="5"/>
      <c r="I151" s="5"/>
      <c r="J151" s="4">
        <f t="shared" si="90"/>
        <v>1.0012958163643093</v>
      </c>
      <c r="K151" s="5">
        <v>10</v>
      </c>
      <c r="L151" s="5"/>
      <c r="M151" s="5"/>
      <c r="N151" s="4">
        <f t="shared" si="91"/>
        <v>0.95559666975023128</v>
      </c>
      <c r="O151" s="5">
        <v>15</v>
      </c>
      <c r="P151" s="5"/>
      <c r="Q151" s="5"/>
      <c r="R151" s="4">
        <f t="shared" si="92"/>
        <v>1.0378758486905917</v>
      </c>
      <c r="S151" s="5">
        <v>10</v>
      </c>
      <c r="T151" s="5"/>
      <c r="U151" s="5"/>
      <c r="V151" s="4">
        <f t="shared" si="93"/>
        <v>1.217578125</v>
      </c>
      <c r="W151" s="5">
        <v>10</v>
      </c>
      <c r="X151" s="5" t="s">
        <v>401</v>
      </c>
      <c r="Y151" s="5" t="s">
        <v>401</v>
      </c>
      <c r="Z151" s="5" t="s">
        <v>401</v>
      </c>
      <c r="AA151" s="5"/>
      <c r="AB151" s="31">
        <f t="shared" si="71"/>
        <v>1.0013167448173732</v>
      </c>
      <c r="AC151" s="32">
        <v>1886</v>
      </c>
      <c r="AD151" s="24">
        <f t="shared" si="72"/>
        <v>1028.7272727272727</v>
      </c>
      <c r="AE151" s="24">
        <f t="shared" si="73"/>
        <v>1030.0999999999999</v>
      </c>
      <c r="AF151" s="24">
        <f t="shared" si="74"/>
        <v>1.3727272727271611</v>
      </c>
      <c r="AG151" s="24">
        <v>142.19999999999999</v>
      </c>
      <c r="AH151" s="24">
        <v>138.5</v>
      </c>
      <c r="AI151" s="24">
        <v>195.2</v>
      </c>
      <c r="AJ151" s="24">
        <v>180.9</v>
      </c>
      <c r="AK151" s="24">
        <v>186.7</v>
      </c>
      <c r="AL151" s="24"/>
      <c r="AM151" s="24">
        <f t="shared" si="75"/>
        <v>186.6</v>
      </c>
      <c r="AN151" s="47"/>
      <c r="AO151" s="24">
        <f t="shared" si="76"/>
        <v>186.6</v>
      </c>
      <c r="AP151" s="24"/>
      <c r="AQ151" s="24">
        <f t="shared" si="77"/>
        <v>186.6</v>
      </c>
      <c r="AR151" s="24">
        <v>132.4</v>
      </c>
      <c r="AS151" s="24">
        <f t="shared" si="83"/>
        <v>54.2</v>
      </c>
      <c r="AT151" s="42"/>
      <c r="AU151" s="42"/>
      <c r="AV151" s="42"/>
      <c r="AY151" s="1"/>
      <c r="AZ151" s="1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9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9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9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9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9"/>
      <c r="GG151" s="8"/>
      <c r="GH151" s="8"/>
    </row>
    <row r="152" spans="1:190" s="2" customFormat="1" ht="17.100000000000001" customHeight="1">
      <c r="A152" s="13" t="s">
        <v>137</v>
      </c>
      <c r="B152" s="24">
        <v>2794.7442453406011</v>
      </c>
      <c r="C152" s="24">
        <v>2404.16318</v>
      </c>
      <c r="D152" s="4">
        <f t="shared" si="70"/>
        <v>0.86024443346049362</v>
      </c>
      <c r="E152" s="10">
        <v>15</v>
      </c>
      <c r="F152" s="5">
        <f t="shared" si="89"/>
        <v>1</v>
      </c>
      <c r="G152" s="5">
        <v>10</v>
      </c>
      <c r="H152" s="5"/>
      <c r="I152" s="5"/>
      <c r="J152" s="4">
        <f t="shared" si="90"/>
        <v>1.0012958163643093</v>
      </c>
      <c r="K152" s="5">
        <v>10</v>
      </c>
      <c r="L152" s="5"/>
      <c r="M152" s="5"/>
      <c r="N152" s="4">
        <f t="shared" si="91"/>
        <v>0.95559666975023128</v>
      </c>
      <c r="O152" s="5">
        <v>15</v>
      </c>
      <c r="P152" s="5"/>
      <c r="Q152" s="5"/>
      <c r="R152" s="4">
        <f t="shared" si="92"/>
        <v>1.0378758486905917</v>
      </c>
      <c r="S152" s="5">
        <v>10</v>
      </c>
      <c r="T152" s="5"/>
      <c r="U152" s="5"/>
      <c r="V152" s="4">
        <f t="shared" si="93"/>
        <v>1.217578125</v>
      </c>
      <c r="W152" s="5">
        <v>10</v>
      </c>
      <c r="X152" s="5" t="s">
        <v>401</v>
      </c>
      <c r="Y152" s="5" t="s">
        <v>401</v>
      </c>
      <c r="Z152" s="5" t="s">
        <v>401</v>
      </c>
      <c r="AA152" s="5"/>
      <c r="AB152" s="31">
        <f t="shared" si="71"/>
        <v>0.9972159206958553</v>
      </c>
      <c r="AC152" s="32">
        <v>71</v>
      </c>
      <c r="AD152" s="24">
        <f t="shared" si="72"/>
        <v>38.727272727272727</v>
      </c>
      <c r="AE152" s="24">
        <f t="shared" si="73"/>
        <v>38.6</v>
      </c>
      <c r="AF152" s="24">
        <f t="shared" si="74"/>
        <v>-0.12727272727272521</v>
      </c>
      <c r="AG152" s="24">
        <v>7.3</v>
      </c>
      <c r="AH152" s="24">
        <v>6.1</v>
      </c>
      <c r="AI152" s="24">
        <v>6.2</v>
      </c>
      <c r="AJ152" s="24">
        <v>4.0999999999999996</v>
      </c>
      <c r="AK152" s="24">
        <v>6.5</v>
      </c>
      <c r="AL152" s="24"/>
      <c r="AM152" s="24">
        <f t="shared" si="75"/>
        <v>8.4</v>
      </c>
      <c r="AN152" s="47"/>
      <c r="AO152" s="24">
        <f t="shared" si="76"/>
        <v>8.4</v>
      </c>
      <c r="AP152" s="24"/>
      <c r="AQ152" s="24">
        <f t="shared" si="77"/>
        <v>8.4</v>
      </c>
      <c r="AR152" s="24">
        <v>6.2</v>
      </c>
      <c r="AS152" s="24">
        <f t="shared" si="83"/>
        <v>2.2000000000000002</v>
      </c>
      <c r="AT152" s="42"/>
      <c r="AU152" s="42"/>
      <c r="AV152" s="42"/>
      <c r="AY152" s="1"/>
      <c r="AZ152" s="1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9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9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9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9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9"/>
      <c r="GG152" s="8"/>
      <c r="GH152" s="8"/>
    </row>
    <row r="153" spans="1:190" s="2" customFormat="1" ht="17.100000000000001" customHeight="1">
      <c r="A153" s="13" t="s">
        <v>138</v>
      </c>
      <c r="B153" s="24">
        <v>140.27919549869381</v>
      </c>
      <c r="C153" s="24">
        <v>162.88332999999994</v>
      </c>
      <c r="D153" s="4">
        <f t="shared" si="70"/>
        <v>1.1611367560310581</v>
      </c>
      <c r="E153" s="10">
        <v>15</v>
      </c>
      <c r="F153" s="5">
        <f t="shared" si="89"/>
        <v>1</v>
      </c>
      <c r="G153" s="5">
        <v>10</v>
      </c>
      <c r="H153" s="5"/>
      <c r="I153" s="5"/>
      <c r="J153" s="4">
        <f t="shared" si="90"/>
        <v>1.0012958163643093</v>
      </c>
      <c r="K153" s="5">
        <v>10</v>
      </c>
      <c r="L153" s="5"/>
      <c r="M153" s="5"/>
      <c r="N153" s="4">
        <f t="shared" si="91"/>
        <v>0.95559666975023128</v>
      </c>
      <c r="O153" s="5">
        <v>15</v>
      </c>
      <c r="P153" s="5"/>
      <c r="Q153" s="5"/>
      <c r="R153" s="4">
        <f t="shared" si="92"/>
        <v>1.0378758486905917</v>
      </c>
      <c r="S153" s="5">
        <v>10</v>
      </c>
      <c r="T153" s="5"/>
      <c r="U153" s="5"/>
      <c r="V153" s="4">
        <f t="shared" si="93"/>
        <v>1.217578125</v>
      </c>
      <c r="W153" s="5">
        <v>10</v>
      </c>
      <c r="X153" s="5" t="s">
        <v>401</v>
      </c>
      <c r="Y153" s="5" t="s">
        <v>401</v>
      </c>
      <c r="Z153" s="5" t="s">
        <v>401</v>
      </c>
      <c r="AA153" s="5"/>
      <c r="AB153" s="31">
        <f t="shared" si="71"/>
        <v>1.0616928469609765</v>
      </c>
      <c r="AC153" s="32">
        <v>1178</v>
      </c>
      <c r="AD153" s="24">
        <f t="shared" si="72"/>
        <v>642.5454545454545</v>
      </c>
      <c r="AE153" s="24">
        <f t="shared" si="73"/>
        <v>682.2</v>
      </c>
      <c r="AF153" s="24">
        <f t="shared" si="74"/>
        <v>39.654545454545541</v>
      </c>
      <c r="AG153" s="24">
        <v>50.3</v>
      </c>
      <c r="AH153" s="24">
        <v>97.5</v>
      </c>
      <c r="AI153" s="24">
        <v>209.7</v>
      </c>
      <c r="AJ153" s="24">
        <v>120.7</v>
      </c>
      <c r="AK153" s="24">
        <v>120</v>
      </c>
      <c r="AL153" s="24"/>
      <c r="AM153" s="24">
        <f t="shared" si="75"/>
        <v>84</v>
      </c>
      <c r="AN153" s="47"/>
      <c r="AO153" s="24">
        <f t="shared" si="76"/>
        <v>84</v>
      </c>
      <c r="AP153" s="24"/>
      <c r="AQ153" s="24">
        <f t="shared" si="77"/>
        <v>84</v>
      </c>
      <c r="AR153" s="24">
        <v>89</v>
      </c>
      <c r="AS153" s="24">
        <f t="shared" si="83"/>
        <v>-5</v>
      </c>
      <c r="AT153" s="42"/>
      <c r="AU153" s="42"/>
      <c r="AV153" s="42"/>
      <c r="AY153" s="1"/>
      <c r="AZ153" s="1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9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9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9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9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9"/>
      <c r="GG153" s="8"/>
      <c r="GH153" s="8"/>
    </row>
    <row r="154" spans="1:190" s="2" customFormat="1" ht="17.100000000000001" customHeight="1">
      <c r="A154" s="17" t="s">
        <v>139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24"/>
      <c r="AS154" s="24"/>
      <c r="AT154" s="42"/>
      <c r="AU154" s="42"/>
      <c r="AV154" s="42"/>
      <c r="AW154" s="1"/>
      <c r="AX154" s="1"/>
      <c r="AY154" s="1"/>
      <c r="AZ154" s="1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9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9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9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9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9"/>
      <c r="GG154" s="8"/>
      <c r="GH154" s="8"/>
    </row>
    <row r="155" spans="1:190" s="2" customFormat="1" ht="17.100000000000001" customHeight="1">
      <c r="A155" s="13" t="s">
        <v>140</v>
      </c>
      <c r="B155" s="24">
        <v>1144.362559024441</v>
      </c>
      <c r="C155" s="24">
        <v>930.65639999999996</v>
      </c>
      <c r="D155" s="4">
        <f t="shared" si="70"/>
        <v>0.81325310117920702</v>
      </c>
      <c r="E155" s="10">
        <v>15</v>
      </c>
      <c r="F155" s="5">
        <f>F$38</f>
        <v>1</v>
      </c>
      <c r="G155" s="5">
        <v>10</v>
      </c>
      <c r="H155" s="5"/>
      <c r="I155" s="5"/>
      <c r="J155" s="4">
        <f>J$38</f>
        <v>1.0090571593163926</v>
      </c>
      <c r="K155" s="5">
        <v>10</v>
      </c>
      <c r="L155" s="5"/>
      <c r="M155" s="5"/>
      <c r="N155" s="4">
        <f>N$38</f>
        <v>1.0033308660251665</v>
      </c>
      <c r="O155" s="5">
        <v>15</v>
      </c>
      <c r="P155" s="5"/>
      <c r="Q155" s="5"/>
      <c r="R155" s="4">
        <f>R$38</f>
        <v>1.1371960784313726</v>
      </c>
      <c r="S155" s="5">
        <v>10</v>
      </c>
      <c r="T155" s="5"/>
      <c r="U155" s="5"/>
      <c r="V155" s="4">
        <f>V$38</f>
        <v>1.2175281249999999</v>
      </c>
      <c r="W155" s="5">
        <v>10</v>
      </c>
      <c r="X155" s="5" t="s">
        <v>401</v>
      </c>
      <c r="Y155" s="5" t="s">
        <v>401</v>
      </c>
      <c r="Z155" s="5" t="s">
        <v>401</v>
      </c>
      <c r="AA155" s="5"/>
      <c r="AB155" s="31">
        <f t="shared" si="71"/>
        <v>1.0126653305077609</v>
      </c>
      <c r="AC155" s="32">
        <v>1808</v>
      </c>
      <c r="AD155" s="24">
        <f t="shared" si="72"/>
        <v>986.18181818181824</v>
      </c>
      <c r="AE155" s="24">
        <f t="shared" si="73"/>
        <v>998.7</v>
      </c>
      <c r="AF155" s="24">
        <f t="shared" si="74"/>
        <v>12.518181818181802</v>
      </c>
      <c r="AG155" s="24">
        <v>194</v>
      </c>
      <c r="AH155" s="24">
        <v>159.6</v>
      </c>
      <c r="AI155" s="24">
        <v>99.1</v>
      </c>
      <c r="AJ155" s="24">
        <v>141.5</v>
      </c>
      <c r="AK155" s="24">
        <v>106.7</v>
      </c>
      <c r="AL155" s="24">
        <v>106.30000000000001</v>
      </c>
      <c r="AM155" s="24">
        <f t="shared" si="75"/>
        <v>191.5</v>
      </c>
      <c r="AN155" s="47"/>
      <c r="AO155" s="24">
        <f t="shared" si="76"/>
        <v>191.5</v>
      </c>
      <c r="AP155" s="24"/>
      <c r="AQ155" s="24">
        <f t="shared" si="77"/>
        <v>191.5</v>
      </c>
      <c r="AR155" s="24">
        <v>102.6</v>
      </c>
      <c r="AS155" s="24">
        <f t="shared" si="83"/>
        <v>88.9</v>
      </c>
      <c r="AT155" s="42"/>
      <c r="AU155" s="42"/>
      <c r="AV155" s="42"/>
      <c r="AW155" s="1"/>
      <c r="AX155" s="1"/>
      <c r="AY155" s="1"/>
      <c r="AZ155" s="1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9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9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9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9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9"/>
      <c r="GG155" s="8"/>
      <c r="GH155" s="8"/>
    </row>
    <row r="156" spans="1:190" s="2" customFormat="1" ht="17.100000000000001" customHeight="1">
      <c r="A156" s="13" t="s">
        <v>141</v>
      </c>
      <c r="B156" s="24">
        <v>1780.2354593332329</v>
      </c>
      <c r="C156" s="24">
        <v>1461.3979199999999</v>
      </c>
      <c r="D156" s="4">
        <f t="shared" si="70"/>
        <v>0.82090147813781322</v>
      </c>
      <c r="E156" s="10">
        <v>15</v>
      </c>
      <c r="F156" s="5">
        <f t="shared" ref="F156:F166" si="94">F$38</f>
        <v>1</v>
      </c>
      <c r="G156" s="5">
        <v>10</v>
      </c>
      <c r="H156" s="5"/>
      <c r="I156" s="5"/>
      <c r="J156" s="4">
        <f t="shared" ref="J156:J166" si="95">J$38</f>
        <v>1.0090571593163926</v>
      </c>
      <c r="K156" s="5">
        <v>10</v>
      </c>
      <c r="L156" s="5"/>
      <c r="M156" s="5"/>
      <c r="N156" s="4">
        <f t="shared" ref="N156:N166" si="96">N$38</f>
        <v>1.0033308660251665</v>
      </c>
      <c r="O156" s="5">
        <v>15</v>
      </c>
      <c r="P156" s="5"/>
      <c r="Q156" s="5"/>
      <c r="R156" s="4">
        <f t="shared" ref="R156:R166" si="97">R$38</f>
        <v>1.1371960784313726</v>
      </c>
      <c r="S156" s="5">
        <v>10</v>
      </c>
      <c r="T156" s="5"/>
      <c r="U156" s="5"/>
      <c r="V156" s="4">
        <f t="shared" ref="V156:V166" si="98">V$38</f>
        <v>1.2175281249999999</v>
      </c>
      <c r="W156" s="5">
        <v>10</v>
      </c>
      <c r="X156" s="5" t="s">
        <v>401</v>
      </c>
      <c r="Y156" s="5" t="s">
        <v>401</v>
      </c>
      <c r="Z156" s="5" t="s">
        <v>401</v>
      </c>
      <c r="AA156" s="5"/>
      <c r="AB156" s="31">
        <f t="shared" si="71"/>
        <v>1.0143042684274621</v>
      </c>
      <c r="AC156" s="32">
        <v>1415</v>
      </c>
      <c r="AD156" s="24">
        <f t="shared" si="72"/>
        <v>771.81818181818176</v>
      </c>
      <c r="AE156" s="24">
        <f t="shared" si="73"/>
        <v>782.9</v>
      </c>
      <c r="AF156" s="24">
        <f t="shared" si="74"/>
        <v>11.081818181818221</v>
      </c>
      <c r="AG156" s="24">
        <v>68.2</v>
      </c>
      <c r="AH156" s="24">
        <v>87.8</v>
      </c>
      <c r="AI156" s="24">
        <v>212.4</v>
      </c>
      <c r="AJ156" s="24">
        <v>85.6</v>
      </c>
      <c r="AK156" s="24">
        <v>150.1</v>
      </c>
      <c r="AL156" s="24"/>
      <c r="AM156" s="24">
        <f t="shared" si="75"/>
        <v>178.8</v>
      </c>
      <c r="AN156" s="47"/>
      <c r="AO156" s="24">
        <f t="shared" si="76"/>
        <v>178.8</v>
      </c>
      <c r="AP156" s="24"/>
      <c r="AQ156" s="24">
        <f t="shared" si="77"/>
        <v>178.8</v>
      </c>
      <c r="AR156" s="24">
        <v>110.5</v>
      </c>
      <c r="AS156" s="24">
        <f t="shared" si="83"/>
        <v>68.3</v>
      </c>
      <c r="AT156" s="42"/>
      <c r="AU156" s="42"/>
      <c r="AV156" s="42"/>
      <c r="AW156" s="1"/>
      <c r="AX156" s="1"/>
      <c r="AY156" s="1"/>
      <c r="AZ156" s="1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9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9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9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9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9"/>
      <c r="GG156" s="8"/>
      <c r="GH156" s="8"/>
    </row>
    <row r="157" spans="1:190" s="2" customFormat="1" ht="17.100000000000001" customHeight="1">
      <c r="A157" s="13" t="s">
        <v>142</v>
      </c>
      <c r="B157" s="24">
        <v>2477.6667466611275</v>
      </c>
      <c r="C157" s="24">
        <v>2804.1825700000004</v>
      </c>
      <c r="D157" s="4">
        <f t="shared" si="70"/>
        <v>1.1317835918728301</v>
      </c>
      <c r="E157" s="10">
        <v>15</v>
      </c>
      <c r="F157" s="5">
        <f t="shared" si="94"/>
        <v>1</v>
      </c>
      <c r="G157" s="5">
        <v>10</v>
      </c>
      <c r="H157" s="5"/>
      <c r="I157" s="5"/>
      <c r="J157" s="4">
        <f t="shared" si="95"/>
        <v>1.0090571593163926</v>
      </c>
      <c r="K157" s="5">
        <v>10</v>
      </c>
      <c r="L157" s="5"/>
      <c r="M157" s="5"/>
      <c r="N157" s="4">
        <f t="shared" si="96"/>
        <v>1.0033308660251665</v>
      </c>
      <c r="O157" s="5">
        <v>15</v>
      </c>
      <c r="P157" s="5"/>
      <c r="Q157" s="5"/>
      <c r="R157" s="4">
        <f t="shared" si="97"/>
        <v>1.1371960784313726</v>
      </c>
      <c r="S157" s="5">
        <v>10</v>
      </c>
      <c r="T157" s="5"/>
      <c r="U157" s="5"/>
      <c r="V157" s="4">
        <f t="shared" si="98"/>
        <v>1.2175281249999999</v>
      </c>
      <c r="W157" s="5">
        <v>10</v>
      </c>
      <c r="X157" s="5" t="s">
        <v>401</v>
      </c>
      <c r="Y157" s="5" t="s">
        <v>401</v>
      </c>
      <c r="Z157" s="5" t="s">
        <v>401</v>
      </c>
      <c r="AA157" s="5"/>
      <c r="AB157" s="31">
        <f t="shared" si="71"/>
        <v>1.0809218642278229</v>
      </c>
      <c r="AC157" s="32">
        <v>1577</v>
      </c>
      <c r="AD157" s="24">
        <f t="shared" si="72"/>
        <v>860.18181818181824</v>
      </c>
      <c r="AE157" s="24">
        <f t="shared" si="73"/>
        <v>929.8</v>
      </c>
      <c r="AF157" s="24">
        <f t="shared" si="74"/>
        <v>69.618181818181711</v>
      </c>
      <c r="AG157" s="24">
        <v>117.3</v>
      </c>
      <c r="AH157" s="24">
        <v>151</v>
      </c>
      <c r="AI157" s="24">
        <v>216.8</v>
      </c>
      <c r="AJ157" s="24">
        <v>130.80000000000001</v>
      </c>
      <c r="AK157" s="24">
        <v>162.4</v>
      </c>
      <c r="AL157" s="24"/>
      <c r="AM157" s="24">
        <f t="shared" si="75"/>
        <v>151.5</v>
      </c>
      <c r="AN157" s="47"/>
      <c r="AO157" s="24">
        <f t="shared" si="76"/>
        <v>151.5</v>
      </c>
      <c r="AP157" s="24"/>
      <c r="AQ157" s="24">
        <f t="shared" si="77"/>
        <v>151.5</v>
      </c>
      <c r="AR157" s="24">
        <v>132.69999999999999</v>
      </c>
      <c r="AS157" s="24">
        <f t="shared" si="83"/>
        <v>18.8</v>
      </c>
      <c r="AT157" s="42"/>
      <c r="AU157" s="42"/>
      <c r="AV157" s="42"/>
      <c r="AW157" s="1"/>
      <c r="AX157" s="1"/>
      <c r="AY157" s="1"/>
      <c r="AZ157" s="1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9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9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9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9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9"/>
      <c r="GG157" s="8"/>
      <c r="GH157" s="8"/>
    </row>
    <row r="158" spans="1:190" s="2" customFormat="1" ht="17.100000000000001" customHeight="1">
      <c r="A158" s="13" t="s">
        <v>143</v>
      </c>
      <c r="B158" s="24">
        <v>2680.0074852820317</v>
      </c>
      <c r="C158" s="24">
        <v>2962.5234200000004</v>
      </c>
      <c r="D158" s="4">
        <f t="shared" si="70"/>
        <v>1.1054160991226627</v>
      </c>
      <c r="E158" s="10">
        <v>15</v>
      </c>
      <c r="F158" s="5">
        <f t="shared" si="94"/>
        <v>1</v>
      </c>
      <c r="G158" s="5">
        <v>10</v>
      </c>
      <c r="H158" s="5"/>
      <c r="I158" s="5"/>
      <c r="J158" s="4">
        <f t="shared" si="95"/>
        <v>1.0090571593163926</v>
      </c>
      <c r="K158" s="5">
        <v>10</v>
      </c>
      <c r="L158" s="5"/>
      <c r="M158" s="5"/>
      <c r="N158" s="4">
        <f t="shared" si="96"/>
        <v>1.0033308660251665</v>
      </c>
      <c r="O158" s="5">
        <v>15</v>
      </c>
      <c r="P158" s="5"/>
      <c r="Q158" s="5"/>
      <c r="R158" s="4">
        <f t="shared" si="97"/>
        <v>1.1371960784313726</v>
      </c>
      <c r="S158" s="5">
        <v>10</v>
      </c>
      <c r="T158" s="5"/>
      <c r="U158" s="5"/>
      <c r="V158" s="4">
        <f t="shared" si="98"/>
        <v>1.2175281249999999</v>
      </c>
      <c r="W158" s="5">
        <v>10</v>
      </c>
      <c r="X158" s="5" t="s">
        <v>401</v>
      </c>
      <c r="Y158" s="5" t="s">
        <v>401</v>
      </c>
      <c r="Z158" s="5" t="s">
        <v>401</v>
      </c>
      <c r="AA158" s="5"/>
      <c r="AB158" s="31">
        <f t="shared" si="71"/>
        <v>1.0752716872099299</v>
      </c>
      <c r="AC158" s="32">
        <v>5045</v>
      </c>
      <c r="AD158" s="24">
        <f t="shared" si="72"/>
        <v>2751.818181818182</v>
      </c>
      <c r="AE158" s="24">
        <f t="shared" si="73"/>
        <v>2959</v>
      </c>
      <c r="AF158" s="24">
        <f t="shared" si="74"/>
        <v>207.18181818181802</v>
      </c>
      <c r="AG158" s="24">
        <v>260.5</v>
      </c>
      <c r="AH158" s="24">
        <v>528.79999999999995</v>
      </c>
      <c r="AI158" s="24">
        <v>598.20000000000005</v>
      </c>
      <c r="AJ158" s="24">
        <v>422.9</v>
      </c>
      <c r="AK158" s="24">
        <v>531.9</v>
      </c>
      <c r="AL158" s="24"/>
      <c r="AM158" s="24">
        <f t="shared" si="75"/>
        <v>616.70000000000005</v>
      </c>
      <c r="AN158" s="47"/>
      <c r="AO158" s="24">
        <f t="shared" si="76"/>
        <v>616.70000000000005</v>
      </c>
      <c r="AP158" s="24"/>
      <c r="AQ158" s="24">
        <f t="shared" si="77"/>
        <v>616.70000000000005</v>
      </c>
      <c r="AR158" s="24">
        <v>541</v>
      </c>
      <c r="AS158" s="24">
        <f t="shared" si="83"/>
        <v>75.7</v>
      </c>
      <c r="AT158" s="42"/>
      <c r="AU158" s="42"/>
      <c r="AV158" s="42"/>
      <c r="AW158" s="1"/>
      <c r="AX158" s="1"/>
      <c r="AY158" s="1"/>
      <c r="AZ158" s="1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9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9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9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9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9"/>
      <c r="GG158" s="8"/>
      <c r="GH158" s="8"/>
    </row>
    <row r="159" spans="1:190" s="2" customFormat="1" ht="17.100000000000001" customHeight="1">
      <c r="A159" s="13" t="s">
        <v>144</v>
      </c>
      <c r="B159" s="24">
        <v>5640.3801810395707</v>
      </c>
      <c r="C159" s="24">
        <v>6114.7816300000004</v>
      </c>
      <c r="D159" s="4">
        <f t="shared" si="70"/>
        <v>1.0841080625301029</v>
      </c>
      <c r="E159" s="10">
        <v>15</v>
      </c>
      <c r="F159" s="5">
        <f t="shared" si="94"/>
        <v>1</v>
      </c>
      <c r="G159" s="5">
        <v>10</v>
      </c>
      <c r="H159" s="5"/>
      <c r="I159" s="5"/>
      <c r="J159" s="4">
        <f t="shared" si="95"/>
        <v>1.0090571593163926</v>
      </c>
      <c r="K159" s="5">
        <v>10</v>
      </c>
      <c r="L159" s="5"/>
      <c r="M159" s="5"/>
      <c r="N159" s="4">
        <f t="shared" si="96"/>
        <v>1.0033308660251665</v>
      </c>
      <c r="O159" s="5">
        <v>15</v>
      </c>
      <c r="P159" s="5"/>
      <c r="Q159" s="5"/>
      <c r="R159" s="4">
        <f t="shared" si="97"/>
        <v>1.1371960784313726</v>
      </c>
      <c r="S159" s="5">
        <v>10</v>
      </c>
      <c r="T159" s="5"/>
      <c r="U159" s="5"/>
      <c r="V159" s="4">
        <f t="shared" si="98"/>
        <v>1.2175281249999999</v>
      </c>
      <c r="W159" s="5">
        <v>10</v>
      </c>
      <c r="X159" s="5" t="s">
        <v>401</v>
      </c>
      <c r="Y159" s="5" t="s">
        <v>401</v>
      </c>
      <c r="Z159" s="5" t="s">
        <v>401</v>
      </c>
      <c r="AA159" s="5"/>
      <c r="AB159" s="31">
        <f t="shared" si="71"/>
        <v>1.0707056793686671</v>
      </c>
      <c r="AC159" s="32">
        <v>1073</v>
      </c>
      <c r="AD159" s="24">
        <f t="shared" si="72"/>
        <v>585.27272727272725</v>
      </c>
      <c r="AE159" s="24">
        <f t="shared" si="73"/>
        <v>626.70000000000005</v>
      </c>
      <c r="AF159" s="24">
        <f t="shared" si="74"/>
        <v>41.427272727272793</v>
      </c>
      <c r="AG159" s="24">
        <v>70.400000000000006</v>
      </c>
      <c r="AH159" s="24">
        <v>115.9</v>
      </c>
      <c r="AI159" s="24">
        <v>130.4</v>
      </c>
      <c r="AJ159" s="24">
        <v>105.2</v>
      </c>
      <c r="AK159" s="24">
        <v>98.8</v>
      </c>
      <c r="AL159" s="24"/>
      <c r="AM159" s="24">
        <f t="shared" si="75"/>
        <v>106</v>
      </c>
      <c r="AN159" s="47"/>
      <c r="AO159" s="24">
        <f t="shared" si="76"/>
        <v>106</v>
      </c>
      <c r="AP159" s="24"/>
      <c r="AQ159" s="24">
        <f t="shared" si="77"/>
        <v>106</v>
      </c>
      <c r="AR159" s="24">
        <v>87.2</v>
      </c>
      <c r="AS159" s="24">
        <f t="shared" si="83"/>
        <v>18.8</v>
      </c>
      <c r="AT159" s="42"/>
      <c r="AU159" s="42"/>
      <c r="AV159" s="42"/>
      <c r="AW159" s="1"/>
      <c r="AX159" s="1"/>
      <c r="AY159" s="1"/>
      <c r="AZ159" s="1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9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9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9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9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9"/>
      <c r="GG159" s="8"/>
      <c r="GH159" s="8"/>
    </row>
    <row r="160" spans="1:190" s="2" customFormat="1" ht="17.100000000000001" customHeight="1">
      <c r="A160" s="13" t="s">
        <v>145</v>
      </c>
      <c r="B160" s="24">
        <v>1424.9121965837671</v>
      </c>
      <c r="C160" s="24">
        <v>1778.96081</v>
      </c>
      <c r="D160" s="4">
        <f t="shared" si="70"/>
        <v>1.2048470477174007</v>
      </c>
      <c r="E160" s="10">
        <v>15</v>
      </c>
      <c r="F160" s="5">
        <f t="shared" si="94"/>
        <v>1</v>
      </c>
      <c r="G160" s="5">
        <v>10</v>
      </c>
      <c r="H160" s="5"/>
      <c r="I160" s="5"/>
      <c r="J160" s="4">
        <f t="shared" si="95"/>
        <v>1.0090571593163926</v>
      </c>
      <c r="K160" s="5">
        <v>10</v>
      </c>
      <c r="L160" s="5"/>
      <c r="M160" s="5"/>
      <c r="N160" s="4">
        <f t="shared" si="96"/>
        <v>1.0033308660251665</v>
      </c>
      <c r="O160" s="5">
        <v>15</v>
      </c>
      <c r="P160" s="5"/>
      <c r="Q160" s="5"/>
      <c r="R160" s="4">
        <f t="shared" si="97"/>
        <v>1.1371960784313726</v>
      </c>
      <c r="S160" s="5">
        <v>10</v>
      </c>
      <c r="T160" s="5"/>
      <c r="U160" s="5"/>
      <c r="V160" s="4">
        <f t="shared" si="98"/>
        <v>1.2175281249999999</v>
      </c>
      <c r="W160" s="5">
        <v>10</v>
      </c>
      <c r="X160" s="5" t="s">
        <v>401</v>
      </c>
      <c r="Y160" s="5" t="s">
        <v>401</v>
      </c>
      <c r="Z160" s="5" t="s">
        <v>401</v>
      </c>
      <c r="AA160" s="5"/>
      <c r="AB160" s="31">
        <f t="shared" si="71"/>
        <v>1.0965783190516594</v>
      </c>
      <c r="AC160" s="32">
        <v>607</v>
      </c>
      <c r="AD160" s="24">
        <f t="shared" si="72"/>
        <v>331.09090909090907</v>
      </c>
      <c r="AE160" s="24">
        <f t="shared" si="73"/>
        <v>363.1</v>
      </c>
      <c r="AF160" s="24">
        <f t="shared" si="74"/>
        <v>32.009090909090958</v>
      </c>
      <c r="AG160" s="24">
        <v>62.7</v>
      </c>
      <c r="AH160" s="24">
        <v>71.7</v>
      </c>
      <c r="AI160" s="24">
        <v>69.900000000000006</v>
      </c>
      <c r="AJ160" s="24">
        <v>54</v>
      </c>
      <c r="AK160" s="24">
        <v>24.3</v>
      </c>
      <c r="AL160" s="24"/>
      <c r="AM160" s="24">
        <f t="shared" si="75"/>
        <v>80.5</v>
      </c>
      <c r="AN160" s="47"/>
      <c r="AO160" s="24">
        <f t="shared" si="76"/>
        <v>80.5</v>
      </c>
      <c r="AP160" s="24"/>
      <c r="AQ160" s="24">
        <f t="shared" si="77"/>
        <v>80.5</v>
      </c>
      <c r="AR160" s="24">
        <v>78.400000000000006</v>
      </c>
      <c r="AS160" s="24">
        <f t="shared" si="83"/>
        <v>2.1</v>
      </c>
      <c r="AT160" s="42"/>
      <c r="AU160" s="42"/>
      <c r="AV160" s="42"/>
      <c r="AW160" s="1"/>
      <c r="AX160" s="1"/>
      <c r="AY160" s="1"/>
      <c r="AZ160" s="1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9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9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9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9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9"/>
      <c r="GG160" s="8"/>
      <c r="GH160" s="8"/>
    </row>
    <row r="161" spans="1:190" s="2" customFormat="1" ht="17.100000000000001" customHeight="1">
      <c r="A161" s="13" t="s">
        <v>146</v>
      </c>
      <c r="B161" s="24">
        <v>5155.4720378603688</v>
      </c>
      <c r="C161" s="24">
        <v>4483.2561099999994</v>
      </c>
      <c r="D161" s="4">
        <f t="shared" si="70"/>
        <v>0.86961117761403794</v>
      </c>
      <c r="E161" s="10">
        <v>15</v>
      </c>
      <c r="F161" s="5">
        <f t="shared" si="94"/>
        <v>1</v>
      </c>
      <c r="G161" s="5">
        <v>10</v>
      </c>
      <c r="H161" s="5"/>
      <c r="I161" s="5"/>
      <c r="J161" s="4">
        <f t="shared" si="95"/>
        <v>1.0090571593163926</v>
      </c>
      <c r="K161" s="5">
        <v>10</v>
      </c>
      <c r="L161" s="5"/>
      <c r="M161" s="5"/>
      <c r="N161" s="4">
        <f t="shared" si="96"/>
        <v>1.0033308660251665</v>
      </c>
      <c r="O161" s="5">
        <v>15</v>
      </c>
      <c r="P161" s="5"/>
      <c r="Q161" s="5"/>
      <c r="R161" s="4">
        <f t="shared" si="97"/>
        <v>1.1371960784313726</v>
      </c>
      <c r="S161" s="5">
        <v>10</v>
      </c>
      <c r="T161" s="5"/>
      <c r="U161" s="5"/>
      <c r="V161" s="4">
        <f t="shared" si="98"/>
        <v>1.2175281249999999</v>
      </c>
      <c r="W161" s="5">
        <v>10</v>
      </c>
      <c r="X161" s="5" t="s">
        <v>401</v>
      </c>
      <c r="Y161" s="5" t="s">
        <v>401</v>
      </c>
      <c r="Z161" s="5" t="s">
        <v>401</v>
      </c>
      <c r="AA161" s="5"/>
      <c r="AB161" s="31">
        <f t="shared" si="71"/>
        <v>1.0247420611723672</v>
      </c>
      <c r="AC161" s="32">
        <v>2659</v>
      </c>
      <c r="AD161" s="24">
        <f t="shared" si="72"/>
        <v>1450.3636363636363</v>
      </c>
      <c r="AE161" s="24">
        <f t="shared" si="73"/>
        <v>1486.2</v>
      </c>
      <c r="AF161" s="24">
        <f t="shared" si="74"/>
        <v>35.836363636363785</v>
      </c>
      <c r="AG161" s="24">
        <v>256.60000000000002</v>
      </c>
      <c r="AH161" s="24">
        <v>249.3</v>
      </c>
      <c r="AI161" s="24">
        <v>279.39999999999998</v>
      </c>
      <c r="AJ161" s="24">
        <v>197.3</v>
      </c>
      <c r="AK161" s="24">
        <v>211.7</v>
      </c>
      <c r="AL161" s="24"/>
      <c r="AM161" s="24">
        <f t="shared" si="75"/>
        <v>291.89999999999998</v>
      </c>
      <c r="AN161" s="47"/>
      <c r="AO161" s="24">
        <f t="shared" si="76"/>
        <v>291.89999999999998</v>
      </c>
      <c r="AP161" s="24"/>
      <c r="AQ161" s="24">
        <f t="shared" si="77"/>
        <v>291.89999999999998</v>
      </c>
      <c r="AR161" s="24">
        <v>178.8</v>
      </c>
      <c r="AS161" s="24">
        <f t="shared" si="83"/>
        <v>113.1</v>
      </c>
      <c r="AT161" s="42"/>
      <c r="AU161" s="42"/>
      <c r="AV161" s="42"/>
      <c r="AW161" s="1"/>
      <c r="AX161" s="1"/>
      <c r="AY161" s="1"/>
      <c r="AZ161" s="1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9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9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9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9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9"/>
      <c r="GG161" s="8"/>
      <c r="GH161" s="8"/>
    </row>
    <row r="162" spans="1:190" s="2" customFormat="1" ht="17.100000000000001" customHeight="1">
      <c r="A162" s="13" t="s">
        <v>147</v>
      </c>
      <c r="B162" s="24">
        <v>2069.0162097161051</v>
      </c>
      <c r="C162" s="24">
        <v>1157.3976599999999</v>
      </c>
      <c r="D162" s="4">
        <f t="shared" si="70"/>
        <v>0.55939516305617021</v>
      </c>
      <c r="E162" s="10">
        <v>15</v>
      </c>
      <c r="F162" s="5">
        <f t="shared" si="94"/>
        <v>1</v>
      </c>
      <c r="G162" s="5">
        <v>10</v>
      </c>
      <c r="H162" s="5"/>
      <c r="I162" s="5"/>
      <c r="J162" s="4">
        <f t="shared" si="95"/>
        <v>1.0090571593163926</v>
      </c>
      <c r="K162" s="5">
        <v>10</v>
      </c>
      <c r="L162" s="5"/>
      <c r="M162" s="5"/>
      <c r="N162" s="4">
        <f t="shared" si="96"/>
        <v>1.0033308660251665</v>
      </c>
      <c r="O162" s="5">
        <v>15</v>
      </c>
      <c r="P162" s="5"/>
      <c r="Q162" s="5"/>
      <c r="R162" s="4">
        <f t="shared" si="97"/>
        <v>1.1371960784313726</v>
      </c>
      <c r="S162" s="5">
        <v>10</v>
      </c>
      <c r="T162" s="5"/>
      <c r="U162" s="5"/>
      <c r="V162" s="4">
        <f t="shared" si="98"/>
        <v>1.2175281249999999</v>
      </c>
      <c r="W162" s="5">
        <v>10</v>
      </c>
      <c r="X162" s="5" t="s">
        <v>401</v>
      </c>
      <c r="Y162" s="5" t="s">
        <v>401</v>
      </c>
      <c r="Z162" s="5" t="s">
        <v>401</v>
      </c>
      <c r="AA162" s="5"/>
      <c r="AB162" s="31">
        <f t="shared" si="71"/>
        <v>0.95826720090996709</v>
      </c>
      <c r="AC162" s="32">
        <v>1994</v>
      </c>
      <c r="AD162" s="24">
        <f t="shared" si="72"/>
        <v>1087.6363636363637</v>
      </c>
      <c r="AE162" s="24">
        <f t="shared" si="73"/>
        <v>1042.2</v>
      </c>
      <c r="AF162" s="24">
        <f t="shared" si="74"/>
        <v>-45.436363636363694</v>
      </c>
      <c r="AG162" s="24">
        <v>154.6</v>
      </c>
      <c r="AH162" s="24">
        <v>114.7</v>
      </c>
      <c r="AI162" s="24">
        <v>187.9</v>
      </c>
      <c r="AJ162" s="24">
        <v>117.2</v>
      </c>
      <c r="AK162" s="24">
        <v>133.80000000000001</v>
      </c>
      <c r="AL162" s="24"/>
      <c r="AM162" s="24">
        <f t="shared" si="75"/>
        <v>334</v>
      </c>
      <c r="AN162" s="47"/>
      <c r="AO162" s="24">
        <f t="shared" si="76"/>
        <v>334</v>
      </c>
      <c r="AP162" s="24"/>
      <c r="AQ162" s="24">
        <f t="shared" si="77"/>
        <v>334</v>
      </c>
      <c r="AR162" s="24">
        <v>176.9</v>
      </c>
      <c r="AS162" s="24">
        <f t="shared" si="83"/>
        <v>157.1</v>
      </c>
      <c r="AT162" s="42"/>
      <c r="AU162" s="42"/>
      <c r="AV162" s="42"/>
      <c r="AW162" s="1"/>
      <c r="AX162" s="1"/>
      <c r="AY162" s="1"/>
      <c r="AZ162" s="1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9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9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9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9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9"/>
      <c r="GG162" s="8"/>
      <c r="GH162" s="8"/>
    </row>
    <row r="163" spans="1:190" s="2" customFormat="1" ht="17.100000000000001" customHeight="1">
      <c r="A163" s="13" t="s">
        <v>148</v>
      </c>
      <c r="B163" s="24">
        <v>1269.4622583364419</v>
      </c>
      <c r="C163" s="24">
        <v>1653.3497400000001</v>
      </c>
      <c r="D163" s="4">
        <f t="shared" si="70"/>
        <v>1.2102401650102319</v>
      </c>
      <c r="E163" s="10">
        <v>15</v>
      </c>
      <c r="F163" s="5">
        <f t="shared" si="94"/>
        <v>1</v>
      </c>
      <c r="G163" s="5">
        <v>10</v>
      </c>
      <c r="H163" s="5"/>
      <c r="I163" s="5"/>
      <c r="J163" s="4">
        <f t="shared" si="95"/>
        <v>1.0090571593163926</v>
      </c>
      <c r="K163" s="5">
        <v>10</v>
      </c>
      <c r="L163" s="5"/>
      <c r="M163" s="5"/>
      <c r="N163" s="4">
        <f t="shared" si="96"/>
        <v>1.0033308660251665</v>
      </c>
      <c r="O163" s="5">
        <v>15</v>
      </c>
      <c r="P163" s="5"/>
      <c r="Q163" s="5"/>
      <c r="R163" s="4">
        <f t="shared" si="97"/>
        <v>1.1371960784313726</v>
      </c>
      <c r="S163" s="5">
        <v>10</v>
      </c>
      <c r="T163" s="5"/>
      <c r="U163" s="5"/>
      <c r="V163" s="4">
        <f t="shared" si="98"/>
        <v>1.2175281249999999</v>
      </c>
      <c r="W163" s="5">
        <v>10</v>
      </c>
      <c r="X163" s="5" t="s">
        <v>401</v>
      </c>
      <c r="Y163" s="5" t="s">
        <v>401</v>
      </c>
      <c r="Z163" s="5" t="s">
        <v>401</v>
      </c>
      <c r="AA163" s="5"/>
      <c r="AB163" s="31">
        <f t="shared" si="71"/>
        <v>1.0977339870429803</v>
      </c>
      <c r="AC163" s="32">
        <v>3601</v>
      </c>
      <c r="AD163" s="24">
        <f t="shared" si="72"/>
        <v>1964.1818181818182</v>
      </c>
      <c r="AE163" s="24">
        <f t="shared" si="73"/>
        <v>2156.1</v>
      </c>
      <c r="AF163" s="24">
        <f t="shared" si="74"/>
        <v>191.91818181818167</v>
      </c>
      <c r="AG163" s="24">
        <v>349.5</v>
      </c>
      <c r="AH163" s="24">
        <v>401.2</v>
      </c>
      <c r="AI163" s="24">
        <v>362.4</v>
      </c>
      <c r="AJ163" s="24">
        <v>344.7</v>
      </c>
      <c r="AK163" s="24">
        <v>369.7</v>
      </c>
      <c r="AL163" s="24"/>
      <c r="AM163" s="24">
        <f t="shared" si="75"/>
        <v>328.6</v>
      </c>
      <c r="AN163" s="47"/>
      <c r="AO163" s="24">
        <f t="shared" si="76"/>
        <v>328.6</v>
      </c>
      <c r="AP163" s="24"/>
      <c r="AQ163" s="24">
        <f t="shared" si="77"/>
        <v>328.6</v>
      </c>
      <c r="AR163" s="24">
        <v>318.7</v>
      </c>
      <c r="AS163" s="24">
        <f t="shared" si="83"/>
        <v>9.9</v>
      </c>
      <c r="AT163" s="42"/>
      <c r="AU163" s="42"/>
      <c r="AV163" s="42"/>
      <c r="AW163" s="1"/>
      <c r="AX163" s="1"/>
      <c r="AY163" s="1"/>
      <c r="AZ163" s="1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9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9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9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9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9"/>
      <c r="GG163" s="8"/>
      <c r="GH163" s="8"/>
    </row>
    <row r="164" spans="1:190" s="2" customFormat="1" ht="17.100000000000001" customHeight="1">
      <c r="A164" s="13" t="s">
        <v>149</v>
      </c>
      <c r="B164" s="24">
        <v>717.03939861467154</v>
      </c>
      <c r="C164" s="24">
        <v>701.5431500000002</v>
      </c>
      <c r="D164" s="4">
        <f t="shared" si="70"/>
        <v>0.97838856742794011</v>
      </c>
      <c r="E164" s="10">
        <v>15</v>
      </c>
      <c r="F164" s="5">
        <f t="shared" si="94"/>
        <v>1</v>
      </c>
      <c r="G164" s="5">
        <v>10</v>
      </c>
      <c r="H164" s="5"/>
      <c r="I164" s="5"/>
      <c r="J164" s="4">
        <f t="shared" si="95"/>
        <v>1.0090571593163926</v>
      </c>
      <c r="K164" s="5">
        <v>10</v>
      </c>
      <c r="L164" s="5"/>
      <c r="M164" s="5"/>
      <c r="N164" s="4">
        <f t="shared" si="96"/>
        <v>1.0033308660251665</v>
      </c>
      <c r="O164" s="5">
        <v>15</v>
      </c>
      <c r="P164" s="5"/>
      <c r="Q164" s="5"/>
      <c r="R164" s="4">
        <f t="shared" si="97"/>
        <v>1.1371960784313726</v>
      </c>
      <c r="S164" s="5">
        <v>10</v>
      </c>
      <c r="T164" s="5"/>
      <c r="U164" s="5"/>
      <c r="V164" s="4">
        <f t="shared" si="98"/>
        <v>1.2175281249999999</v>
      </c>
      <c r="W164" s="5">
        <v>10</v>
      </c>
      <c r="X164" s="5" t="s">
        <v>401</v>
      </c>
      <c r="Y164" s="5" t="s">
        <v>401</v>
      </c>
      <c r="Z164" s="5" t="s">
        <v>401</v>
      </c>
      <c r="AA164" s="5"/>
      <c r="AB164" s="31">
        <f t="shared" si="71"/>
        <v>1.0480515018467749</v>
      </c>
      <c r="AC164" s="32">
        <v>2656</v>
      </c>
      <c r="AD164" s="24">
        <f t="shared" si="72"/>
        <v>1448.7272727272727</v>
      </c>
      <c r="AE164" s="24">
        <f t="shared" si="73"/>
        <v>1518.3</v>
      </c>
      <c r="AF164" s="24">
        <f t="shared" si="74"/>
        <v>69.572727272727207</v>
      </c>
      <c r="AG164" s="24">
        <v>256.39999999999998</v>
      </c>
      <c r="AH164" s="24">
        <v>273.8</v>
      </c>
      <c r="AI164" s="24">
        <v>154.4</v>
      </c>
      <c r="AJ164" s="24">
        <v>274.10000000000002</v>
      </c>
      <c r="AK164" s="24">
        <v>223.4</v>
      </c>
      <c r="AL164" s="24"/>
      <c r="AM164" s="24">
        <f t="shared" si="75"/>
        <v>336.2</v>
      </c>
      <c r="AN164" s="47"/>
      <c r="AO164" s="24">
        <f t="shared" si="76"/>
        <v>336.2</v>
      </c>
      <c r="AP164" s="24"/>
      <c r="AQ164" s="24">
        <f t="shared" si="77"/>
        <v>336.2</v>
      </c>
      <c r="AR164" s="24">
        <v>257</v>
      </c>
      <c r="AS164" s="24">
        <f t="shared" si="83"/>
        <v>79.2</v>
      </c>
      <c r="AT164" s="42"/>
      <c r="AU164" s="42"/>
      <c r="AV164" s="42"/>
      <c r="AW164" s="1"/>
      <c r="AX164" s="1"/>
      <c r="AY164" s="1"/>
      <c r="AZ164" s="1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9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9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9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9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9"/>
      <c r="GG164" s="8"/>
      <c r="GH164" s="8"/>
    </row>
    <row r="165" spans="1:190" s="2" customFormat="1" ht="17.100000000000001" customHeight="1">
      <c r="A165" s="13" t="s">
        <v>150</v>
      </c>
      <c r="B165" s="24">
        <v>915.7918729725676</v>
      </c>
      <c r="C165" s="24">
        <v>612.02912000000015</v>
      </c>
      <c r="D165" s="4">
        <f t="shared" si="70"/>
        <v>0.66830590886706132</v>
      </c>
      <c r="E165" s="10">
        <v>15</v>
      </c>
      <c r="F165" s="5">
        <f t="shared" si="94"/>
        <v>1</v>
      </c>
      <c r="G165" s="5">
        <v>10</v>
      </c>
      <c r="H165" s="5"/>
      <c r="I165" s="5"/>
      <c r="J165" s="4">
        <f t="shared" si="95"/>
        <v>1.0090571593163926</v>
      </c>
      <c r="K165" s="5">
        <v>10</v>
      </c>
      <c r="L165" s="5"/>
      <c r="M165" s="5"/>
      <c r="N165" s="4">
        <f t="shared" si="96"/>
        <v>1.0033308660251665</v>
      </c>
      <c r="O165" s="5">
        <v>15</v>
      </c>
      <c r="P165" s="5"/>
      <c r="Q165" s="5"/>
      <c r="R165" s="4">
        <f t="shared" si="97"/>
        <v>1.1371960784313726</v>
      </c>
      <c r="S165" s="5">
        <v>10</v>
      </c>
      <c r="T165" s="5"/>
      <c r="U165" s="5"/>
      <c r="V165" s="4">
        <f t="shared" si="98"/>
        <v>1.2175281249999999</v>
      </c>
      <c r="W165" s="5">
        <v>10</v>
      </c>
      <c r="X165" s="5" t="s">
        <v>401</v>
      </c>
      <c r="Y165" s="5" t="s">
        <v>401</v>
      </c>
      <c r="Z165" s="5" t="s">
        <v>401</v>
      </c>
      <c r="AA165" s="5"/>
      <c r="AB165" s="31">
        <f t="shared" si="71"/>
        <v>0.98160521786944388</v>
      </c>
      <c r="AC165" s="32">
        <v>1412</v>
      </c>
      <c r="AD165" s="24">
        <f t="shared" si="72"/>
        <v>770.18181818181824</v>
      </c>
      <c r="AE165" s="24">
        <f t="shared" si="73"/>
        <v>756</v>
      </c>
      <c r="AF165" s="24">
        <f t="shared" si="74"/>
        <v>-14.181818181818244</v>
      </c>
      <c r="AG165" s="24">
        <v>85</v>
      </c>
      <c r="AH165" s="24">
        <v>86</v>
      </c>
      <c r="AI165" s="24">
        <v>163.6</v>
      </c>
      <c r="AJ165" s="24">
        <v>93.7</v>
      </c>
      <c r="AK165" s="24">
        <v>146.6</v>
      </c>
      <c r="AL165" s="24">
        <v>5.3</v>
      </c>
      <c r="AM165" s="24">
        <f t="shared" si="75"/>
        <v>175.8</v>
      </c>
      <c r="AN165" s="47"/>
      <c r="AO165" s="24">
        <f t="shared" si="76"/>
        <v>175.8</v>
      </c>
      <c r="AP165" s="24"/>
      <c r="AQ165" s="24">
        <f t="shared" si="77"/>
        <v>175.8</v>
      </c>
      <c r="AR165" s="24">
        <v>82.5</v>
      </c>
      <c r="AS165" s="24">
        <f t="shared" si="83"/>
        <v>93.3</v>
      </c>
      <c r="AT165" s="42"/>
      <c r="AU165" s="42"/>
      <c r="AV165" s="42"/>
      <c r="AW165" s="1"/>
      <c r="AX165" s="1"/>
      <c r="AY165" s="1"/>
      <c r="AZ165" s="1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9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9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9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9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9"/>
      <c r="GG165" s="8"/>
      <c r="GH165" s="8"/>
    </row>
    <row r="166" spans="1:190" s="2" customFormat="1" ht="17.100000000000001" customHeight="1">
      <c r="A166" s="13" t="s">
        <v>151</v>
      </c>
      <c r="B166" s="24">
        <v>15265.424596495162</v>
      </c>
      <c r="C166" s="24">
        <v>14527.137559999999</v>
      </c>
      <c r="D166" s="4">
        <f t="shared" si="70"/>
        <v>0.95163665236899675</v>
      </c>
      <c r="E166" s="10">
        <v>15</v>
      </c>
      <c r="F166" s="5">
        <f t="shared" si="94"/>
        <v>1</v>
      </c>
      <c r="G166" s="5">
        <v>10</v>
      </c>
      <c r="H166" s="5"/>
      <c r="I166" s="5"/>
      <c r="J166" s="4">
        <f t="shared" si="95"/>
        <v>1.0090571593163926</v>
      </c>
      <c r="K166" s="5">
        <v>10</v>
      </c>
      <c r="L166" s="5"/>
      <c r="M166" s="5"/>
      <c r="N166" s="4">
        <f t="shared" si="96"/>
        <v>1.0033308660251665</v>
      </c>
      <c r="O166" s="5">
        <v>15</v>
      </c>
      <c r="P166" s="5"/>
      <c r="Q166" s="5"/>
      <c r="R166" s="4">
        <f t="shared" si="97"/>
        <v>1.1371960784313726</v>
      </c>
      <c r="S166" s="5">
        <v>10</v>
      </c>
      <c r="T166" s="5"/>
      <c r="U166" s="5"/>
      <c r="V166" s="4">
        <f t="shared" si="98"/>
        <v>1.2175281249999999</v>
      </c>
      <c r="W166" s="5">
        <v>10</v>
      </c>
      <c r="X166" s="5" t="s">
        <v>401</v>
      </c>
      <c r="Y166" s="5" t="s">
        <v>401</v>
      </c>
      <c r="Z166" s="5" t="s">
        <v>401</v>
      </c>
      <c r="AA166" s="5"/>
      <c r="AB166" s="31">
        <f t="shared" si="71"/>
        <v>1.0423189486198585</v>
      </c>
      <c r="AC166" s="32">
        <v>2239</v>
      </c>
      <c r="AD166" s="24">
        <f t="shared" si="72"/>
        <v>1221.2727272727273</v>
      </c>
      <c r="AE166" s="24">
        <f t="shared" si="73"/>
        <v>1273</v>
      </c>
      <c r="AF166" s="24">
        <f t="shared" si="74"/>
        <v>51.727272727272748</v>
      </c>
      <c r="AG166" s="24">
        <v>188.9</v>
      </c>
      <c r="AH166" s="24">
        <v>250</v>
      </c>
      <c r="AI166" s="24">
        <v>239.5</v>
      </c>
      <c r="AJ166" s="24">
        <v>189</v>
      </c>
      <c r="AK166" s="24">
        <v>148.80000000000001</v>
      </c>
      <c r="AL166" s="24"/>
      <c r="AM166" s="24">
        <f t="shared" si="75"/>
        <v>256.8</v>
      </c>
      <c r="AN166" s="47"/>
      <c r="AO166" s="24">
        <f t="shared" si="76"/>
        <v>256.8</v>
      </c>
      <c r="AP166" s="24"/>
      <c r="AQ166" s="24">
        <f t="shared" si="77"/>
        <v>256.8</v>
      </c>
      <c r="AR166" s="24">
        <v>182.9</v>
      </c>
      <c r="AS166" s="24">
        <f t="shared" si="83"/>
        <v>73.900000000000006</v>
      </c>
      <c r="AT166" s="42"/>
      <c r="AU166" s="42"/>
      <c r="AV166" s="42"/>
      <c r="AW166" s="1"/>
      <c r="AX166" s="1"/>
      <c r="AY166" s="1"/>
      <c r="AZ166" s="1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9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9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9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9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9"/>
      <c r="GG166" s="8"/>
      <c r="GH166" s="8"/>
    </row>
    <row r="167" spans="1:190" s="2" customFormat="1" ht="17.100000000000001" customHeight="1">
      <c r="A167" s="17" t="s">
        <v>152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24"/>
      <c r="AS167" s="24"/>
      <c r="AT167" s="42"/>
      <c r="AU167" s="42"/>
      <c r="AV167" s="42"/>
      <c r="AW167" s="1"/>
      <c r="AX167" s="1"/>
      <c r="AY167" s="1"/>
      <c r="AZ167" s="1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9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9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9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9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9"/>
      <c r="GG167" s="8"/>
      <c r="GH167" s="8"/>
    </row>
    <row r="168" spans="1:190" s="2" customFormat="1" ht="17.100000000000001" customHeight="1">
      <c r="A168" s="13" t="s">
        <v>67</v>
      </c>
      <c r="B168" s="24">
        <v>603.8083825883233</v>
      </c>
      <c r="C168" s="24">
        <v>325.13663000000003</v>
      </c>
      <c r="D168" s="4">
        <f t="shared" si="70"/>
        <v>0.5384765090644299</v>
      </c>
      <c r="E168" s="10">
        <v>15</v>
      </c>
      <c r="F168" s="5">
        <f>F$39</f>
        <v>1</v>
      </c>
      <c r="G168" s="5">
        <v>10</v>
      </c>
      <c r="H168" s="5"/>
      <c r="I168" s="5"/>
      <c r="J168" s="4">
        <f>J$39</f>
        <v>1.1132508105977823</v>
      </c>
      <c r="K168" s="5">
        <v>10</v>
      </c>
      <c r="L168" s="5"/>
      <c r="M168" s="5"/>
      <c r="N168" s="4">
        <f>N$39</f>
        <v>1.0984455958549222</v>
      </c>
      <c r="O168" s="5">
        <v>15</v>
      </c>
      <c r="P168" s="5"/>
      <c r="Q168" s="5"/>
      <c r="R168" s="4">
        <f>R$39</f>
        <v>1.0013456790123456</v>
      </c>
      <c r="S168" s="5">
        <v>10</v>
      </c>
      <c r="T168" s="5"/>
      <c r="U168" s="5"/>
      <c r="V168" s="4">
        <f>V$39</f>
        <v>0.91298441498022787</v>
      </c>
      <c r="W168" s="5">
        <v>10</v>
      </c>
      <c r="X168" s="5" t="s">
        <v>401</v>
      </c>
      <c r="Y168" s="5" t="s">
        <v>401</v>
      </c>
      <c r="Z168" s="5" t="s">
        <v>401</v>
      </c>
      <c r="AA168" s="5"/>
      <c r="AB168" s="31">
        <f t="shared" si="71"/>
        <v>0.9261377231384833</v>
      </c>
      <c r="AC168" s="32">
        <v>2428</v>
      </c>
      <c r="AD168" s="24">
        <f t="shared" si="72"/>
        <v>1324.3636363636363</v>
      </c>
      <c r="AE168" s="24">
        <f t="shared" si="73"/>
        <v>1226.5</v>
      </c>
      <c r="AF168" s="24">
        <f t="shared" si="74"/>
        <v>-97.86363636363626</v>
      </c>
      <c r="AG168" s="24">
        <v>59.8</v>
      </c>
      <c r="AH168" s="24">
        <v>138.9</v>
      </c>
      <c r="AI168" s="24">
        <v>291.89999999999998</v>
      </c>
      <c r="AJ168" s="24">
        <v>168</v>
      </c>
      <c r="AK168" s="24">
        <v>167.7</v>
      </c>
      <c r="AL168" s="24"/>
      <c r="AM168" s="24">
        <f t="shared" si="75"/>
        <v>400.2</v>
      </c>
      <c r="AN168" s="47"/>
      <c r="AO168" s="24">
        <f t="shared" si="76"/>
        <v>400.2</v>
      </c>
      <c r="AP168" s="24"/>
      <c r="AQ168" s="24">
        <f t="shared" si="77"/>
        <v>400.2</v>
      </c>
      <c r="AR168" s="24">
        <v>279</v>
      </c>
      <c r="AS168" s="24">
        <f t="shared" si="83"/>
        <v>121.2</v>
      </c>
      <c r="AT168" s="42"/>
      <c r="AU168" s="42"/>
      <c r="AV168" s="42"/>
      <c r="AW168" s="1"/>
      <c r="AX168" s="1"/>
      <c r="AY168" s="1"/>
      <c r="AZ168" s="1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9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9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9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9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9"/>
      <c r="GG168" s="8"/>
      <c r="GH168" s="8"/>
    </row>
    <row r="169" spans="1:190" s="2" customFormat="1" ht="17.100000000000001" customHeight="1">
      <c r="A169" s="13" t="s">
        <v>153</v>
      </c>
      <c r="B169" s="24">
        <v>548.22438877979039</v>
      </c>
      <c r="C169" s="24">
        <v>648.19274000000007</v>
      </c>
      <c r="D169" s="4">
        <f t="shared" si="70"/>
        <v>1.1823493322555643</v>
      </c>
      <c r="E169" s="10">
        <v>15</v>
      </c>
      <c r="F169" s="5">
        <f t="shared" ref="F169:F180" si="99">F$39</f>
        <v>1</v>
      </c>
      <c r="G169" s="5">
        <v>10</v>
      </c>
      <c r="H169" s="5"/>
      <c r="I169" s="5"/>
      <c r="J169" s="4">
        <f t="shared" ref="J169:J180" si="100">J$39</f>
        <v>1.1132508105977823</v>
      </c>
      <c r="K169" s="5">
        <v>10</v>
      </c>
      <c r="L169" s="5"/>
      <c r="M169" s="5"/>
      <c r="N169" s="4">
        <f t="shared" ref="N169:N180" si="101">N$39</f>
        <v>1.0984455958549222</v>
      </c>
      <c r="O169" s="5">
        <v>15</v>
      </c>
      <c r="P169" s="5"/>
      <c r="Q169" s="5"/>
      <c r="R169" s="4">
        <f t="shared" ref="R169:R180" si="102">R$39</f>
        <v>1.0013456790123456</v>
      </c>
      <c r="S169" s="5">
        <v>10</v>
      </c>
      <c r="T169" s="5"/>
      <c r="U169" s="5"/>
      <c r="V169" s="4">
        <f t="shared" ref="V169:V180" si="103">V$39</f>
        <v>0.91298441498022787</v>
      </c>
      <c r="W169" s="5">
        <v>10</v>
      </c>
      <c r="X169" s="5" t="s">
        <v>401</v>
      </c>
      <c r="Y169" s="5" t="s">
        <v>401</v>
      </c>
      <c r="Z169" s="5" t="s">
        <v>401</v>
      </c>
      <c r="AA169" s="5"/>
      <c r="AB169" s="31">
        <f t="shared" si="71"/>
        <v>1.0641104709651552</v>
      </c>
      <c r="AC169" s="32">
        <v>1942</v>
      </c>
      <c r="AD169" s="24">
        <f t="shared" si="72"/>
        <v>1059.2727272727273</v>
      </c>
      <c r="AE169" s="24">
        <f t="shared" si="73"/>
        <v>1127.2</v>
      </c>
      <c r="AF169" s="24">
        <f t="shared" si="74"/>
        <v>67.927272727272793</v>
      </c>
      <c r="AG169" s="24">
        <v>133.80000000000001</v>
      </c>
      <c r="AH169" s="24">
        <v>221.8</v>
      </c>
      <c r="AI169" s="24">
        <v>99.5</v>
      </c>
      <c r="AJ169" s="24">
        <v>157</v>
      </c>
      <c r="AK169" s="24">
        <v>199.3</v>
      </c>
      <c r="AL169" s="24">
        <v>104.69999999999999</v>
      </c>
      <c r="AM169" s="24">
        <f t="shared" si="75"/>
        <v>211.1</v>
      </c>
      <c r="AN169" s="47"/>
      <c r="AO169" s="24">
        <f t="shared" si="76"/>
        <v>211.1</v>
      </c>
      <c r="AP169" s="24"/>
      <c r="AQ169" s="24">
        <f t="shared" si="77"/>
        <v>211.1</v>
      </c>
      <c r="AR169" s="24">
        <v>260.2</v>
      </c>
      <c r="AS169" s="24">
        <f t="shared" si="83"/>
        <v>-49.1</v>
      </c>
      <c r="AT169" s="42"/>
      <c r="AU169" s="42"/>
      <c r="AV169" s="42"/>
      <c r="AW169" s="1"/>
      <c r="AX169" s="1"/>
      <c r="AY169" s="1"/>
      <c r="AZ169" s="1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9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9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9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9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9"/>
      <c r="GG169" s="8"/>
      <c r="GH169" s="8"/>
    </row>
    <row r="170" spans="1:190" s="2" customFormat="1" ht="17.100000000000001" customHeight="1">
      <c r="A170" s="13" t="s">
        <v>154</v>
      </c>
      <c r="B170" s="24">
        <v>895.55505221696058</v>
      </c>
      <c r="C170" s="24">
        <v>1154.2208500000002</v>
      </c>
      <c r="D170" s="4">
        <f t="shared" si="70"/>
        <v>1.2088832939016656</v>
      </c>
      <c r="E170" s="10">
        <v>15</v>
      </c>
      <c r="F170" s="5">
        <f t="shared" si="99"/>
        <v>1</v>
      </c>
      <c r="G170" s="5">
        <v>10</v>
      </c>
      <c r="H170" s="5"/>
      <c r="I170" s="5"/>
      <c r="J170" s="4">
        <f t="shared" si="100"/>
        <v>1.1132508105977823</v>
      </c>
      <c r="K170" s="5">
        <v>10</v>
      </c>
      <c r="L170" s="5"/>
      <c r="M170" s="5"/>
      <c r="N170" s="4">
        <f t="shared" si="101"/>
        <v>1.0984455958549222</v>
      </c>
      <c r="O170" s="5">
        <v>15</v>
      </c>
      <c r="P170" s="5"/>
      <c r="Q170" s="5"/>
      <c r="R170" s="4">
        <f t="shared" si="102"/>
        <v>1.0013456790123456</v>
      </c>
      <c r="S170" s="5">
        <v>10</v>
      </c>
      <c r="T170" s="5"/>
      <c r="U170" s="5"/>
      <c r="V170" s="4">
        <f t="shared" si="103"/>
        <v>0.91298441498022787</v>
      </c>
      <c r="W170" s="5">
        <v>10</v>
      </c>
      <c r="X170" s="5" t="s">
        <v>401</v>
      </c>
      <c r="Y170" s="5" t="s">
        <v>401</v>
      </c>
      <c r="Z170" s="5" t="s">
        <v>401</v>
      </c>
      <c r="AA170" s="5"/>
      <c r="AB170" s="31">
        <f t="shared" si="71"/>
        <v>1.0697963198893197</v>
      </c>
      <c r="AC170" s="32">
        <v>3079</v>
      </c>
      <c r="AD170" s="24">
        <f t="shared" si="72"/>
        <v>1679.4545454545455</v>
      </c>
      <c r="AE170" s="24">
        <f t="shared" si="73"/>
        <v>1796.7</v>
      </c>
      <c r="AF170" s="24">
        <f t="shared" si="74"/>
        <v>117.24545454545455</v>
      </c>
      <c r="AG170" s="24">
        <v>363.9</v>
      </c>
      <c r="AH170" s="24">
        <v>232</v>
      </c>
      <c r="AI170" s="24">
        <v>309.10000000000002</v>
      </c>
      <c r="AJ170" s="24">
        <v>330.3</v>
      </c>
      <c r="AK170" s="24">
        <v>330.3</v>
      </c>
      <c r="AL170" s="24"/>
      <c r="AM170" s="24">
        <f t="shared" si="75"/>
        <v>231.1</v>
      </c>
      <c r="AN170" s="47"/>
      <c r="AO170" s="24">
        <f t="shared" si="76"/>
        <v>231.1</v>
      </c>
      <c r="AP170" s="24"/>
      <c r="AQ170" s="24">
        <f t="shared" si="77"/>
        <v>231.1</v>
      </c>
      <c r="AR170" s="24">
        <v>318.5</v>
      </c>
      <c r="AS170" s="24">
        <f t="shared" si="83"/>
        <v>-87.4</v>
      </c>
      <c r="AT170" s="42"/>
      <c r="AU170" s="42"/>
      <c r="AV170" s="42"/>
      <c r="AW170" s="1"/>
      <c r="AX170" s="1"/>
      <c r="AY170" s="1"/>
      <c r="AZ170" s="1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9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9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9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9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9"/>
      <c r="GG170" s="8"/>
      <c r="GH170" s="8"/>
    </row>
    <row r="171" spans="1:190" s="2" customFormat="1" ht="17.100000000000001" customHeight="1">
      <c r="A171" s="13" t="s">
        <v>155</v>
      </c>
      <c r="B171" s="24">
        <v>2260.3133636345406</v>
      </c>
      <c r="C171" s="24">
        <v>1602.6946499999999</v>
      </c>
      <c r="D171" s="4">
        <f t="shared" si="70"/>
        <v>0.70905860921111297</v>
      </c>
      <c r="E171" s="10">
        <v>15</v>
      </c>
      <c r="F171" s="5">
        <f t="shared" si="99"/>
        <v>1</v>
      </c>
      <c r="G171" s="5">
        <v>10</v>
      </c>
      <c r="H171" s="5"/>
      <c r="I171" s="5"/>
      <c r="J171" s="4">
        <f t="shared" si="100"/>
        <v>1.1132508105977823</v>
      </c>
      <c r="K171" s="5">
        <v>10</v>
      </c>
      <c r="L171" s="5"/>
      <c r="M171" s="5"/>
      <c r="N171" s="4">
        <f t="shared" si="101"/>
        <v>1.0984455958549222</v>
      </c>
      <c r="O171" s="5">
        <v>15</v>
      </c>
      <c r="P171" s="5"/>
      <c r="Q171" s="5"/>
      <c r="R171" s="4">
        <f t="shared" si="102"/>
        <v>1.0013456790123456</v>
      </c>
      <c r="S171" s="5">
        <v>10</v>
      </c>
      <c r="T171" s="5"/>
      <c r="U171" s="5"/>
      <c r="V171" s="4">
        <f t="shared" si="103"/>
        <v>0.91298441498022787</v>
      </c>
      <c r="W171" s="5">
        <v>10</v>
      </c>
      <c r="X171" s="5" t="s">
        <v>401</v>
      </c>
      <c r="Y171" s="5" t="s">
        <v>401</v>
      </c>
      <c r="Z171" s="5" t="s">
        <v>401</v>
      </c>
      <c r="AA171" s="5"/>
      <c r="AB171" s="31">
        <f t="shared" si="71"/>
        <v>0.96269103031277259</v>
      </c>
      <c r="AC171" s="32">
        <v>2959</v>
      </c>
      <c r="AD171" s="24">
        <f t="shared" si="72"/>
        <v>1614</v>
      </c>
      <c r="AE171" s="24">
        <f t="shared" si="73"/>
        <v>1553.8</v>
      </c>
      <c r="AF171" s="24">
        <f t="shared" si="74"/>
        <v>-60.200000000000045</v>
      </c>
      <c r="AG171" s="24">
        <v>118.5</v>
      </c>
      <c r="AH171" s="24">
        <v>329</v>
      </c>
      <c r="AI171" s="24">
        <v>272.60000000000002</v>
      </c>
      <c r="AJ171" s="24">
        <v>276.8</v>
      </c>
      <c r="AK171" s="24">
        <v>176.1</v>
      </c>
      <c r="AL171" s="24"/>
      <c r="AM171" s="24">
        <f t="shared" si="75"/>
        <v>380.8</v>
      </c>
      <c r="AN171" s="47"/>
      <c r="AO171" s="24">
        <f t="shared" si="76"/>
        <v>380.8</v>
      </c>
      <c r="AP171" s="24"/>
      <c r="AQ171" s="24">
        <f t="shared" si="77"/>
        <v>380.8</v>
      </c>
      <c r="AR171" s="24">
        <v>292</v>
      </c>
      <c r="AS171" s="24">
        <f t="shared" si="83"/>
        <v>88.8</v>
      </c>
      <c r="AT171" s="42"/>
      <c r="AU171" s="42"/>
      <c r="AV171" s="42"/>
      <c r="AW171" s="1"/>
      <c r="AX171" s="1"/>
      <c r="AY171" s="1"/>
      <c r="AZ171" s="1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9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9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9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9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9"/>
      <c r="GG171" s="8"/>
      <c r="GH171" s="8"/>
    </row>
    <row r="172" spans="1:190" s="2" customFormat="1" ht="17.100000000000001" customHeight="1">
      <c r="A172" s="13" t="s">
        <v>156</v>
      </c>
      <c r="B172" s="24">
        <v>16412.245554224257</v>
      </c>
      <c r="C172" s="24">
        <v>15036.849189999997</v>
      </c>
      <c r="D172" s="4">
        <f t="shared" si="70"/>
        <v>0.91619694211373448</v>
      </c>
      <c r="E172" s="10">
        <v>15</v>
      </c>
      <c r="F172" s="5">
        <f t="shared" si="99"/>
        <v>1</v>
      </c>
      <c r="G172" s="5">
        <v>10</v>
      </c>
      <c r="H172" s="5"/>
      <c r="I172" s="5"/>
      <c r="J172" s="4">
        <f t="shared" si="100"/>
        <v>1.1132508105977823</v>
      </c>
      <c r="K172" s="5">
        <v>10</v>
      </c>
      <c r="L172" s="5"/>
      <c r="M172" s="5"/>
      <c r="N172" s="4">
        <f t="shared" si="101"/>
        <v>1.0984455958549222</v>
      </c>
      <c r="O172" s="5">
        <v>15</v>
      </c>
      <c r="P172" s="5"/>
      <c r="Q172" s="5"/>
      <c r="R172" s="4">
        <f t="shared" si="102"/>
        <v>1.0013456790123456</v>
      </c>
      <c r="S172" s="5">
        <v>10</v>
      </c>
      <c r="T172" s="5"/>
      <c r="U172" s="5"/>
      <c r="V172" s="4">
        <f t="shared" si="103"/>
        <v>0.91298441498022787</v>
      </c>
      <c r="W172" s="5">
        <v>10</v>
      </c>
      <c r="X172" s="5" t="s">
        <v>401</v>
      </c>
      <c r="Y172" s="5" t="s">
        <v>401</v>
      </c>
      <c r="Z172" s="5" t="s">
        <v>401</v>
      </c>
      <c r="AA172" s="5"/>
      <c r="AB172" s="31">
        <f t="shared" si="71"/>
        <v>1.0070778159347629</v>
      </c>
      <c r="AC172" s="32">
        <v>3360</v>
      </c>
      <c r="AD172" s="24">
        <f t="shared" si="72"/>
        <v>1832.7272727272725</v>
      </c>
      <c r="AE172" s="24">
        <f t="shared" si="73"/>
        <v>1845.7</v>
      </c>
      <c r="AF172" s="24">
        <f t="shared" si="74"/>
        <v>12.972727272727525</v>
      </c>
      <c r="AG172" s="24">
        <v>216.1</v>
      </c>
      <c r="AH172" s="24">
        <v>240.7</v>
      </c>
      <c r="AI172" s="24">
        <v>258.60000000000002</v>
      </c>
      <c r="AJ172" s="24">
        <v>148.19999999999999</v>
      </c>
      <c r="AK172" s="24">
        <v>118</v>
      </c>
      <c r="AL172" s="24">
        <v>458.09999999999997</v>
      </c>
      <c r="AM172" s="24">
        <f t="shared" si="75"/>
        <v>406</v>
      </c>
      <c r="AN172" s="47"/>
      <c r="AO172" s="24">
        <f t="shared" si="76"/>
        <v>406</v>
      </c>
      <c r="AP172" s="24">
        <f>MIN(AO172,152.7)</f>
        <v>152.69999999999999</v>
      </c>
      <c r="AQ172" s="24">
        <f t="shared" si="77"/>
        <v>253.3</v>
      </c>
      <c r="AR172" s="24">
        <v>233.8</v>
      </c>
      <c r="AS172" s="24">
        <f t="shared" si="83"/>
        <v>19.5</v>
      </c>
      <c r="AT172" s="42"/>
      <c r="AU172" s="42"/>
      <c r="AV172" s="42"/>
      <c r="AW172" s="1"/>
      <c r="AX172" s="1"/>
      <c r="AY172" s="1"/>
      <c r="AZ172" s="1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9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9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9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9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9"/>
      <c r="GG172" s="8"/>
      <c r="GH172" s="8"/>
    </row>
    <row r="173" spans="1:190" s="2" customFormat="1" ht="17.100000000000001" customHeight="1">
      <c r="A173" s="13" t="s">
        <v>157</v>
      </c>
      <c r="B173" s="24">
        <v>1371.2376858499997</v>
      </c>
      <c r="C173" s="24">
        <v>1378.2576000000001</v>
      </c>
      <c r="D173" s="4">
        <f t="shared" si="70"/>
        <v>1.0051193999570169</v>
      </c>
      <c r="E173" s="10">
        <v>15</v>
      </c>
      <c r="F173" s="5">
        <f t="shared" si="99"/>
        <v>1</v>
      </c>
      <c r="G173" s="5">
        <v>10</v>
      </c>
      <c r="H173" s="5"/>
      <c r="I173" s="5"/>
      <c r="J173" s="4">
        <f t="shared" si="100"/>
        <v>1.1132508105977823</v>
      </c>
      <c r="K173" s="5">
        <v>10</v>
      </c>
      <c r="L173" s="5"/>
      <c r="M173" s="5"/>
      <c r="N173" s="4">
        <f t="shared" si="101"/>
        <v>1.0984455958549222</v>
      </c>
      <c r="O173" s="5">
        <v>15</v>
      </c>
      <c r="P173" s="5"/>
      <c r="Q173" s="5"/>
      <c r="R173" s="4">
        <f t="shared" si="102"/>
        <v>1.0013456790123456</v>
      </c>
      <c r="S173" s="5">
        <v>10</v>
      </c>
      <c r="T173" s="5"/>
      <c r="U173" s="5"/>
      <c r="V173" s="4">
        <f t="shared" si="103"/>
        <v>0.91298441498022787</v>
      </c>
      <c r="W173" s="5">
        <v>10</v>
      </c>
      <c r="X173" s="5" t="s">
        <v>401</v>
      </c>
      <c r="Y173" s="5" t="s">
        <v>401</v>
      </c>
      <c r="Z173" s="5" t="s">
        <v>401</v>
      </c>
      <c r="AA173" s="5"/>
      <c r="AB173" s="31">
        <f t="shared" si="71"/>
        <v>1.0261326283297521</v>
      </c>
      <c r="AC173" s="32">
        <v>1865</v>
      </c>
      <c r="AD173" s="24">
        <f t="shared" si="72"/>
        <v>1017.2727272727273</v>
      </c>
      <c r="AE173" s="24">
        <f t="shared" si="73"/>
        <v>1043.9000000000001</v>
      </c>
      <c r="AF173" s="24">
        <f t="shared" si="74"/>
        <v>26.627272727272839</v>
      </c>
      <c r="AG173" s="24">
        <v>111.5</v>
      </c>
      <c r="AH173" s="24">
        <v>108.3</v>
      </c>
      <c r="AI173" s="24">
        <v>26.2</v>
      </c>
      <c r="AJ173" s="24">
        <v>176.1</v>
      </c>
      <c r="AK173" s="24">
        <v>200.1</v>
      </c>
      <c r="AL173" s="24">
        <v>108.8</v>
      </c>
      <c r="AM173" s="24">
        <f t="shared" si="75"/>
        <v>312.89999999999998</v>
      </c>
      <c r="AN173" s="47"/>
      <c r="AO173" s="24">
        <f t="shared" si="76"/>
        <v>312.89999999999998</v>
      </c>
      <c r="AP173" s="24"/>
      <c r="AQ173" s="24">
        <f t="shared" si="77"/>
        <v>312.89999999999998</v>
      </c>
      <c r="AR173" s="24">
        <v>321.39999999999998</v>
      </c>
      <c r="AS173" s="24">
        <f t="shared" si="83"/>
        <v>-8.5</v>
      </c>
      <c r="AT173" s="42"/>
      <c r="AU173" s="42"/>
      <c r="AV173" s="42"/>
      <c r="AW173" s="1"/>
      <c r="AX173" s="1"/>
      <c r="AY173" s="1"/>
      <c r="AZ173" s="1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9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9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9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9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9"/>
      <c r="GG173" s="8"/>
      <c r="GH173" s="8"/>
    </row>
    <row r="174" spans="1:190" s="2" customFormat="1" ht="17.100000000000001" customHeight="1">
      <c r="A174" s="13" t="s">
        <v>158</v>
      </c>
      <c r="B174" s="24">
        <v>5798.5318406166052</v>
      </c>
      <c r="C174" s="24">
        <v>4798.0354200000002</v>
      </c>
      <c r="D174" s="4">
        <f t="shared" si="70"/>
        <v>0.827456941150432</v>
      </c>
      <c r="E174" s="10">
        <v>15</v>
      </c>
      <c r="F174" s="5">
        <f t="shared" si="99"/>
        <v>1</v>
      </c>
      <c r="G174" s="5">
        <v>10</v>
      </c>
      <c r="H174" s="5"/>
      <c r="I174" s="5"/>
      <c r="J174" s="4">
        <f t="shared" si="100"/>
        <v>1.1132508105977823</v>
      </c>
      <c r="K174" s="5">
        <v>10</v>
      </c>
      <c r="L174" s="5"/>
      <c r="M174" s="5"/>
      <c r="N174" s="4">
        <f t="shared" si="101"/>
        <v>1.0984455958549222</v>
      </c>
      <c r="O174" s="5">
        <v>15</v>
      </c>
      <c r="P174" s="5"/>
      <c r="Q174" s="5"/>
      <c r="R174" s="4">
        <f t="shared" si="102"/>
        <v>1.0013456790123456</v>
      </c>
      <c r="S174" s="5">
        <v>10</v>
      </c>
      <c r="T174" s="5"/>
      <c r="U174" s="5"/>
      <c r="V174" s="4">
        <f t="shared" si="103"/>
        <v>0.91298441498022787</v>
      </c>
      <c r="W174" s="5">
        <v>10</v>
      </c>
      <c r="X174" s="5" t="s">
        <v>401</v>
      </c>
      <c r="Y174" s="5" t="s">
        <v>401</v>
      </c>
      <c r="Z174" s="5" t="s">
        <v>401</v>
      </c>
      <c r="AA174" s="5"/>
      <c r="AB174" s="31">
        <f t="shared" si="71"/>
        <v>0.98806210144262674</v>
      </c>
      <c r="AC174" s="32">
        <v>2985</v>
      </c>
      <c r="AD174" s="24">
        <f t="shared" si="72"/>
        <v>1628.1818181818182</v>
      </c>
      <c r="AE174" s="24">
        <f t="shared" si="73"/>
        <v>1608.7</v>
      </c>
      <c r="AF174" s="24">
        <f t="shared" si="74"/>
        <v>-19.481818181818198</v>
      </c>
      <c r="AG174" s="24">
        <v>205.9</v>
      </c>
      <c r="AH174" s="24">
        <v>292.7</v>
      </c>
      <c r="AI174" s="24">
        <v>325</v>
      </c>
      <c r="AJ174" s="24">
        <v>308.7</v>
      </c>
      <c r="AK174" s="24">
        <v>206.8</v>
      </c>
      <c r="AL174" s="24"/>
      <c r="AM174" s="24">
        <f t="shared" si="75"/>
        <v>269.60000000000002</v>
      </c>
      <c r="AN174" s="47"/>
      <c r="AO174" s="24">
        <f t="shared" si="76"/>
        <v>269.60000000000002</v>
      </c>
      <c r="AP174" s="24"/>
      <c r="AQ174" s="24">
        <f t="shared" si="77"/>
        <v>269.60000000000002</v>
      </c>
      <c r="AR174" s="24">
        <v>221.4</v>
      </c>
      <c r="AS174" s="24">
        <f t="shared" si="83"/>
        <v>48.2</v>
      </c>
      <c r="AT174" s="42"/>
      <c r="AU174" s="42"/>
      <c r="AV174" s="42"/>
      <c r="AW174" s="1"/>
      <c r="AX174" s="1"/>
      <c r="AY174" s="1"/>
      <c r="AZ174" s="1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9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9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9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9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9"/>
      <c r="GG174" s="8"/>
      <c r="GH174" s="8"/>
    </row>
    <row r="175" spans="1:190" s="2" customFormat="1" ht="17.100000000000001" customHeight="1">
      <c r="A175" s="13" t="s">
        <v>159</v>
      </c>
      <c r="B175" s="24">
        <v>985.21777818252451</v>
      </c>
      <c r="C175" s="24">
        <v>774.75078000000008</v>
      </c>
      <c r="D175" s="4">
        <f t="shared" si="70"/>
        <v>0.78637515192754404</v>
      </c>
      <c r="E175" s="10">
        <v>15</v>
      </c>
      <c r="F175" s="5">
        <f t="shared" si="99"/>
        <v>1</v>
      </c>
      <c r="G175" s="5">
        <v>10</v>
      </c>
      <c r="H175" s="5"/>
      <c r="I175" s="5"/>
      <c r="J175" s="4">
        <f t="shared" si="100"/>
        <v>1.1132508105977823</v>
      </c>
      <c r="K175" s="5">
        <v>10</v>
      </c>
      <c r="L175" s="5"/>
      <c r="M175" s="5"/>
      <c r="N175" s="4">
        <f t="shared" si="101"/>
        <v>1.0984455958549222</v>
      </c>
      <c r="O175" s="5">
        <v>15</v>
      </c>
      <c r="P175" s="5"/>
      <c r="Q175" s="5"/>
      <c r="R175" s="4">
        <f t="shared" si="102"/>
        <v>1.0013456790123456</v>
      </c>
      <c r="S175" s="5">
        <v>10</v>
      </c>
      <c r="T175" s="5"/>
      <c r="U175" s="5"/>
      <c r="V175" s="4">
        <f t="shared" si="103"/>
        <v>0.91298441498022787</v>
      </c>
      <c r="W175" s="5">
        <v>10</v>
      </c>
      <c r="X175" s="5" t="s">
        <v>401</v>
      </c>
      <c r="Y175" s="5" t="s">
        <v>401</v>
      </c>
      <c r="Z175" s="5" t="s">
        <v>401</v>
      </c>
      <c r="AA175" s="5"/>
      <c r="AB175" s="31">
        <f t="shared" si="71"/>
        <v>0.97925886089486502</v>
      </c>
      <c r="AC175" s="32">
        <v>1500</v>
      </c>
      <c r="AD175" s="24">
        <f t="shared" si="72"/>
        <v>818.18181818181824</v>
      </c>
      <c r="AE175" s="24">
        <f t="shared" si="73"/>
        <v>801.2</v>
      </c>
      <c r="AF175" s="24">
        <f t="shared" si="74"/>
        <v>-16.981818181818198</v>
      </c>
      <c r="AG175" s="24">
        <v>132.6</v>
      </c>
      <c r="AH175" s="24">
        <v>43.6</v>
      </c>
      <c r="AI175" s="24">
        <v>80.400000000000006</v>
      </c>
      <c r="AJ175" s="24">
        <v>56.9</v>
      </c>
      <c r="AK175" s="24">
        <v>71.900000000000006</v>
      </c>
      <c r="AL175" s="24">
        <v>186.4</v>
      </c>
      <c r="AM175" s="24">
        <f t="shared" si="75"/>
        <v>229.4</v>
      </c>
      <c r="AN175" s="47"/>
      <c r="AO175" s="24">
        <f t="shared" si="76"/>
        <v>229.4</v>
      </c>
      <c r="AP175" s="24"/>
      <c r="AQ175" s="24">
        <f t="shared" si="77"/>
        <v>229.4</v>
      </c>
      <c r="AR175" s="24">
        <v>197.9</v>
      </c>
      <c r="AS175" s="24">
        <f t="shared" si="83"/>
        <v>31.5</v>
      </c>
      <c r="AT175" s="42"/>
      <c r="AU175" s="42"/>
      <c r="AV175" s="42"/>
      <c r="AW175" s="1"/>
      <c r="AX175" s="1"/>
      <c r="AY175" s="1"/>
      <c r="AZ175" s="1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9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9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9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9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9"/>
      <c r="GG175" s="8"/>
      <c r="GH175" s="8"/>
    </row>
    <row r="176" spans="1:190" s="2" customFormat="1" ht="17.100000000000001" customHeight="1">
      <c r="A176" s="13" t="s">
        <v>160</v>
      </c>
      <c r="B176" s="24">
        <v>1372.6613812042451</v>
      </c>
      <c r="C176" s="24">
        <v>889.62858000000006</v>
      </c>
      <c r="D176" s="4">
        <f t="shared" si="70"/>
        <v>0.64810490932550524</v>
      </c>
      <c r="E176" s="10">
        <v>15</v>
      </c>
      <c r="F176" s="5">
        <f t="shared" si="99"/>
        <v>1</v>
      </c>
      <c r="G176" s="5">
        <v>10</v>
      </c>
      <c r="H176" s="5"/>
      <c r="I176" s="5"/>
      <c r="J176" s="4">
        <f t="shared" si="100"/>
        <v>1.1132508105977823</v>
      </c>
      <c r="K176" s="5">
        <v>10</v>
      </c>
      <c r="L176" s="5"/>
      <c r="M176" s="5"/>
      <c r="N176" s="4">
        <f t="shared" si="101"/>
        <v>1.0984455958549222</v>
      </c>
      <c r="O176" s="5">
        <v>15</v>
      </c>
      <c r="P176" s="5"/>
      <c r="Q176" s="5"/>
      <c r="R176" s="4">
        <f t="shared" si="102"/>
        <v>1.0013456790123456</v>
      </c>
      <c r="S176" s="5">
        <v>10</v>
      </c>
      <c r="T176" s="5"/>
      <c r="U176" s="5"/>
      <c r="V176" s="4">
        <f t="shared" si="103"/>
        <v>0.91298441498022787</v>
      </c>
      <c r="W176" s="5">
        <v>10</v>
      </c>
      <c r="X176" s="5" t="s">
        <v>401</v>
      </c>
      <c r="Y176" s="5" t="s">
        <v>401</v>
      </c>
      <c r="Z176" s="5" t="s">
        <v>401</v>
      </c>
      <c r="AA176" s="5"/>
      <c r="AB176" s="31">
        <f t="shared" si="71"/>
        <v>0.94962952319442817</v>
      </c>
      <c r="AC176" s="32">
        <v>1840</v>
      </c>
      <c r="AD176" s="24">
        <f t="shared" si="72"/>
        <v>1003.6363636363637</v>
      </c>
      <c r="AE176" s="24">
        <f t="shared" si="73"/>
        <v>953.1</v>
      </c>
      <c r="AF176" s="24">
        <f t="shared" si="74"/>
        <v>-50.536363636363717</v>
      </c>
      <c r="AG176" s="24">
        <v>62.9</v>
      </c>
      <c r="AH176" s="24">
        <v>217.5</v>
      </c>
      <c r="AI176" s="24">
        <v>75.599999999999994</v>
      </c>
      <c r="AJ176" s="24">
        <v>110.6</v>
      </c>
      <c r="AK176" s="24">
        <v>189.3</v>
      </c>
      <c r="AL176" s="24">
        <v>25.2</v>
      </c>
      <c r="AM176" s="24">
        <f t="shared" si="75"/>
        <v>272</v>
      </c>
      <c r="AN176" s="47"/>
      <c r="AO176" s="24">
        <f t="shared" si="76"/>
        <v>272</v>
      </c>
      <c r="AP176" s="24"/>
      <c r="AQ176" s="24">
        <f t="shared" si="77"/>
        <v>272</v>
      </c>
      <c r="AR176" s="24">
        <v>203.7</v>
      </c>
      <c r="AS176" s="24">
        <f t="shared" si="83"/>
        <v>68.3</v>
      </c>
      <c r="AT176" s="42"/>
      <c r="AU176" s="42"/>
      <c r="AV176" s="42"/>
      <c r="AW176" s="1"/>
      <c r="AX176" s="1"/>
      <c r="AY176" s="1"/>
      <c r="AZ176" s="1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9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9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9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9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9"/>
      <c r="GG176" s="8"/>
      <c r="GH176" s="8"/>
    </row>
    <row r="177" spans="1:190" s="2" customFormat="1" ht="17.100000000000001" customHeight="1">
      <c r="A177" s="13" t="s">
        <v>95</v>
      </c>
      <c r="B177" s="24">
        <v>851.05881814632789</v>
      </c>
      <c r="C177" s="24">
        <v>851.29074000000003</v>
      </c>
      <c r="D177" s="4">
        <f t="shared" si="70"/>
        <v>1.0002725097827871</v>
      </c>
      <c r="E177" s="10">
        <v>15</v>
      </c>
      <c r="F177" s="5">
        <f t="shared" si="99"/>
        <v>1</v>
      </c>
      <c r="G177" s="5">
        <v>10</v>
      </c>
      <c r="H177" s="5"/>
      <c r="I177" s="5"/>
      <c r="J177" s="4">
        <f t="shared" si="100"/>
        <v>1.1132508105977823</v>
      </c>
      <c r="K177" s="5">
        <v>10</v>
      </c>
      <c r="L177" s="5"/>
      <c r="M177" s="5"/>
      <c r="N177" s="4">
        <f t="shared" si="101"/>
        <v>1.0984455958549222</v>
      </c>
      <c r="O177" s="5">
        <v>15</v>
      </c>
      <c r="P177" s="5"/>
      <c r="Q177" s="5"/>
      <c r="R177" s="4">
        <f t="shared" si="102"/>
        <v>1.0013456790123456</v>
      </c>
      <c r="S177" s="5">
        <v>10</v>
      </c>
      <c r="T177" s="5"/>
      <c r="U177" s="5"/>
      <c r="V177" s="4">
        <f t="shared" si="103"/>
        <v>0.91298441498022787</v>
      </c>
      <c r="W177" s="5">
        <v>10</v>
      </c>
      <c r="X177" s="5" t="s">
        <v>401</v>
      </c>
      <c r="Y177" s="5" t="s">
        <v>401</v>
      </c>
      <c r="Z177" s="5" t="s">
        <v>401</v>
      </c>
      <c r="AA177" s="5"/>
      <c r="AB177" s="31">
        <f t="shared" si="71"/>
        <v>1.0250940090067029</v>
      </c>
      <c r="AC177" s="32">
        <v>2493</v>
      </c>
      <c r="AD177" s="24">
        <f t="shared" si="72"/>
        <v>1359.8181818181818</v>
      </c>
      <c r="AE177" s="24">
        <f t="shared" si="73"/>
        <v>1393.9</v>
      </c>
      <c r="AF177" s="24">
        <f t="shared" si="74"/>
        <v>34.081818181818335</v>
      </c>
      <c r="AG177" s="24">
        <v>55.2</v>
      </c>
      <c r="AH177" s="24">
        <v>130.30000000000001</v>
      </c>
      <c r="AI177" s="24">
        <v>153.1</v>
      </c>
      <c r="AJ177" s="24">
        <v>254.1</v>
      </c>
      <c r="AK177" s="24">
        <v>254.4</v>
      </c>
      <c r="AL177" s="24"/>
      <c r="AM177" s="24">
        <f t="shared" si="75"/>
        <v>546.79999999999995</v>
      </c>
      <c r="AN177" s="47"/>
      <c r="AO177" s="24">
        <f t="shared" si="76"/>
        <v>546.79999999999995</v>
      </c>
      <c r="AP177" s="24"/>
      <c r="AQ177" s="24">
        <f t="shared" si="77"/>
        <v>546.79999999999995</v>
      </c>
      <c r="AR177" s="24">
        <v>556.9</v>
      </c>
      <c r="AS177" s="24">
        <f t="shared" si="83"/>
        <v>-10.1</v>
      </c>
      <c r="AT177" s="42"/>
      <c r="AU177" s="42"/>
      <c r="AV177" s="42"/>
      <c r="AW177" s="1"/>
      <c r="AX177" s="1"/>
      <c r="AY177" s="1"/>
      <c r="AZ177" s="1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9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9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9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9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9"/>
      <c r="GG177" s="8"/>
      <c r="GH177" s="8"/>
    </row>
    <row r="178" spans="1:190" s="2" customFormat="1" ht="17.100000000000001" customHeight="1">
      <c r="A178" s="13" t="s">
        <v>161</v>
      </c>
      <c r="B178" s="24">
        <v>3058.6281410429001</v>
      </c>
      <c r="C178" s="24">
        <v>2100.4730800000002</v>
      </c>
      <c r="D178" s="4">
        <f t="shared" si="70"/>
        <v>0.68673698898349966</v>
      </c>
      <c r="E178" s="10">
        <v>15</v>
      </c>
      <c r="F178" s="5">
        <f t="shared" si="99"/>
        <v>1</v>
      </c>
      <c r="G178" s="5">
        <v>10</v>
      </c>
      <c r="H178" s="5"/>
      <c r="I178" s="5"/>
      <c r="J178" s="4">
        <f t="shared" si="100"/>
        <v>1.1132508105977823</v>
      </c>
      <c r="K178" s="5">
        <v>10</v>
      </c>
      <c r="L178" s="5"/>
      <c r="M178" s="5"/>
      <c r="N178" s="4">
        <f t="shared" si="101"/>
        <v>1.0984455958549222</v>
      </c>
      <c r="O178" s="5">
        <v>15</v>
      </c>
      <c r="P178" s="5"/>
      <c r="Q178" s="5"/>
      <c r="R178" s="4">
        <f t="shared" si="102"/>
        <v>1.0013456790123456</v>
      </c>
      <c r="S178" s="5">
        <v>10</v>
      </c>
      <c r="T178" s="5"/>
      <c r="U178" s="5"/>
      <c r="V178" s="4">
        <f t="shared" si="103"/>
        <v>0.91298441498022787</v>
      </c>
      <c r="W178" s="5">
        <v>10</v>
      </c>
      <c r="X178" s="5" t="s">
        <v>401</v>
      </c>
      <c r="Y178" s="5" t="s">
        <v>401</v>
      </c>
      <c r="Z178" s="5" t="s">
        <v>401</v>
      </c>
      <c r="AA178" s="5"/>
      <c r="AB178" s="31">
        <f t="shared" si="71"/>
        <v>0.95790782597828406</v>
      </c>
      <c r="AC178" s="32">
        <v>2241</v>
      </c>
      <c r="AD178" s="24">
        <f t="shared" si="72"/>
        <v>1222.3636363636363</v>
      </c>
      <c r="AE178" s="24">
        <f t="shared" si="73"/>
        <v>1170.9000000000001</v>
      </c>
      <c r="AF178" s="24">
        <f t="shared" si="74"/>
        <v>-51.463636363636169</v>
      </c>
      <c r="AG178" s="24">
        <v>131.9</v>
      </c>
      <c r="AH178" s="24">
        <v>111.6</v>
      </c>
      <c r="AI178" s="24">
        <v>206.2</v>
      </c>
      <c r="AJ178" s="24">
        <v>172.3</v>
      </c>
      <c r="AK178" s="24">
        <v>155</v>
      </c>
      <c r="AL178" s="24"/>
      <c r="AM178" s="24">
        <f t="shared" si="75"/>
        <v>393.9</v>
      </c>
      <c r="AN178" s="47"/>
      <c r="AO178" s="24">
        <f t="shared" si="76"/>
        <v>393.9</v>
      </c>
      <c r="AP178" s="24"/>
      <c r="AQ178" s="24">
        <f t="shared" si="77"/>
        <v>393.9</v>
      </c>
      <c r="AR178" s="24">
        <v>320.8</v>
      </c>
      <c r="AS178" s="24">
        <f t="shared" si="83"/>
        <v>73.099999999999994</v>
      </c>
      <c r="AT178" s="42"/>
      <c r="AU178" s="42"/>
      <c r="AV178" s="42"/>
      <c r="AW178" s="1"/>
      <c r="AX178" s="1"/>
      <c r="AY178" s="1"/>
      <c r="AZ178" s="1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9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9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9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9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9"/>
      <c r="GG178" s="8"/>
      <c r="GH178" s="8"/>
    </row>
    <row r="179" spans="1:190" s="2" customFormat="1" ht="17.100000000000001" customHeight="1">
      <c r="A179" s="13" t="s">
        <v>162</v>
      </c>
      <c r="B179" s="24">
        <v>3178.0202542953707</v>
      </c>
      <c r="C179" s="24">
        <v>2831.5753600000003</v>
      </c>
      <c r="D179" s="4">
        <f t="shared" si="70"/>
        <v>0.89098719750853694</v>
      </c>
      <c r="E179" s="10">
        <v>15</v>
      </c>
      <c r="F179" s="5">
        <f t="shared" si="99"/>
        <v>1</v>
      </c>
      <c r="G179" s="5">
        <v>10</v>
      </c>
      <c r="H179" s="5"/>
      <c r="I179" s="5"/>
      <c r="J179" s="4">
        <f t="shared" si="100"/>
        <v>1.1132508105977823</v>
      </c>
      <c r="K179" s="5">
        <v>10</v>
      </c>
      <c r="L179" s="5"/>
      <c r="M179" s="5"/>
      <c r="N179" s="4">
        <f t="shared" si="101"/>
        <v>1.0984455958549222</v>
      </c>
      <c r="O179" s="5">
        <v>15</v>
      </c>
      <c r="P179" s="5"/>
      <c r="Q179" s="5"/>
      <c r="R179" s="4">
        <f t="shared" si="102"/>
        <v>1.0013456790123456</v>
      </c>
      <c r="S179" s="5">
        <v>10</v>
      </c>
      <c r="T179" s="5"/>
      <c r="U179" s="5"/>
      <c r="V179" s="4">
        <f t="shared" si="103"/>
        <v>0.91298441498022787</v>
      </c>
      <c r="W179" s="5">
        <v>10</v>
      </c>
      <c r="X179" s="5" t="s">
        <v>401</v>
      </c>
      <c r="Y179" s="5" t="s">
        <v>401</v>
      </c>
      <c r="Z179" s="5" t="s">
        <v>401</v>
      </c>
      <c r="AA179" s="5"/>
      <c r="AB179" s="31">
        <f t="shared" si="71"/>
        <v>1.0016757278050779</v>
      </c>
      <c r="AC179" s="32">
        <v>3918</v>
      </c>
      <c r="AD179" s="24">
        <f t="shared" si="72"/>
        <v>2137.090909090909</v>
      </c>
      <c r="AE179" s="24">
        <f t="shared" si="73"/>
        <v>2140.6999999999998</v>
      </c>
      <c r="AF179" s="24">
        <f t="shared" si="74"/>
        <v>3.6090909090908099</v>
      </c>
      <c r="AG179" s="24">
        <v>388.9</v>
      </c>
      <c r="AH179" s="24">
        <v>348.7</v>
      </c>
      <c r="AI179" s="24">
        <v>466.2</v>
      </c>
      <c r="AJ179" s="24">
        <v>289.39999999999998</v>
      </c>
      <c r="AK179" s="24">
        <v>271.60000000000002</v>
      </c>
      <c r="AL179" s="24"/>
      <c r="AM179" s="24">
        <f t="shared" si="75"/>
        <v>375.9</v>
      </c>
      <c r="AN179" s="47"/>
      <c r="AO179" s="24">
        <f t="shared" si="76"/>
        <v>375.9</v>
      </c>
      <c r="AP179" s="24"/>
      <c r="AQ179" s="24">
        <f t="shared" si="77"/>
        <v>375.9</v>
      </c>
      <c r="AR179" s="24">
        <v>341.6</v>
      </c>
      <c r="AS179" s="24">
        <f t="shared" si="83"/>
        <v>34.299999999999997</v>
      </c>
      <c r="AT179" s="42"/>
      <c r="AU179" s="42"/>
      <c r="AV179" s="42"/>
      <c r="AW179" s="1"/>
      <c r="AX179" s="1"/>
      <c r="AY179" s="1"/>
      <c r="AZ179" s="1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9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9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9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9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9"/>
      <c r="GG179" s="8"/>
      <c r="GH179" s="8"/>
    </row>
    <row r="180" spans="1:190" s="2" customFormat="1" ht="17.100000000000001" customHeight="1">
      <c r="A180" s="13" t="s">
        <v>163</v>
      </c>
      <c r="B180" s="24">
        <v>1401.1091369545356</v>
      </c>
      <c r="C180" s="24">
        <v>1075.2502200000001</v>
      </c>
      <c r="D180" s="4">
        <f t="shared" si="70"/>
        <v>0.76742788383863825</v>
      </c>
      <c r="E180" s="10">
        <v>15</v>
      </c>
      <c r="F180" s="5">
        <f t="shared" si="99"/>
        <v>1</v>
      </c>
      <c r="G180" s="5">
        <v>10</v>
      </c>
      <c r="H180" s="5"/>
      <c r="I180" s="5"/>
      <c r="J180" s="4">
        <f t="shared" si="100"/>
        <v>1.1132508105977823</v>
      </c>
      <c r="K180" s="5">
        <v>10</v>
      </c>
      <c r="L180" s="5"/>
      <c r="M180" s="5"/>
      <c r="N180" s="4">
        <f t="shared" si="101"/>
        <v>1.0984455958549222</v>
      </c>
      <c r="O180" s="5">
        <v>15</v>
      </c>
      <c r="P180" s="5"/>
      <c r="Q180" s="5"/>
      <c r="R180" s="4">
        <f t="shared" si="102"/>
        <v>1.0013456790123456</v>
      </c>
      <c r="S180" s="5">
        <v>10</v>
      </c>
      <c r="T180" s="5"/>
      <c r="U180" s="5"/>
      <c r="V180" s="4">
        <f t="shared" si="103"/>
        <v>0.91298441498022787</v>
      </c>
      <c r="W180" s="5">
        <v>10</v>
      </c>
      <c r="X180" s="5" t="s">
        <v>401</v>
      </c>
      <c r="Y180" s="5" t="s">
        <v>401</v>
      </c>
      <c r="Z180" s="5" t="s">
        <v>401</v>
      </c>
      <c r="AA180" s="5"/>
      <c r="AB180" s="31">
        <f t="shared" si="71"/>
        <v>0.97519873201867102</v>
      </c>
      <c r="AC180" s="32">
        <v>2456</v>
      </c>
      <c r="AD180" s="24">
        <f t="shared" si="72"/>
        <v>1339.6363636363637</v>
      </c>
      <c r="AE180" s="24">
        <f t="shared" si="73"/>
        <v>1306.4000000000001</v>
      </c>
      <c r="AF180" s="24">
        <f t="shared" si="74"/>
        <v>-33.236363636363649</v>
      </c>
      <c r="AG180" s="24">
        <v>140.69999999999999</v>
      </c>
      <c r="AH180" s="24">
        <v>129.1</v>
      </c>
      <c r="AI180" s="24">
        <v>345.6</v>
      </c>
      <c r="AJ180" s="24">
        <v>188</v>
      </c>
      <c r="AK180" s="24">
        <v>220.1</v>
      </c>
      <c r="AL180" s="24"/>
      <c r="AM180" s="24">
        <f t="shared" si="75"/>
        <v>282.89999999999998</v>
      </c>
      <c r="AN180" s="47"/>
      <c r="AO180" s="24">
        <f t="shared" si="76"/>
        <v>282.89999999999998</v>
      </c>
      <c r="AP180" s="24"/>
      <c r="AQ180" s="24">
        <f t="shared" si="77"/>
        <v>282.89999999999998</v>
      </c>
      <c r="AR180" s="24">
        <v>226</v>
      </c>
      <c r="AS180" s="24">
        <f t="shared" si="83"/>
        <v>56.9</v>
      </c>
      <c r="AT180" s="42"/>
      <c r="AU180" s="42"/>
      <c r="AV180" s="42"/>
      <c r="AW180" s="1"/>
      <c r="AX180" s="1"/>
      <c r="AY180" s="1"/>
      <c r="AZ180" s="1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9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9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9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9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9"/>
      <c r="GG180" s="8"/>
      <c r="GH180" s="8"/>
    </row>
    <row r="181" spans="1:190" s="2" customFormat="1" ht="17.100000000000001" customHeight="1">
      <c r="A181" s="17" t="s">
        <v>164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24"/>
      <c r="AS181" s="24"/>
      <c r="AT181" s="42"/>
      <c r="AU181" s="42"/>
      <c r="AV181" s="42"/>
      <c r="AW181" s="1"/>
      <c r="AX181" s="1"/>
      <c r="AY181" s="1"/>
      <c r="AZ181" s="1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9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9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9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9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9"/>
      <c r="GG181" s="8"/>
      <c r="GH181" s="8"/>
    </row>
    <row r="182" spans="1:190" s="2" customFormat="1" ht="17.100000000000001" customHeight="1">
      <c r="A182" s="13" t="s">
        <v>165</v>
      </c>
      <c r="B182" s="24">
        <v>590.37588798783486</v>
      </c>
      <c r="C182" s="24">
        <v>322.04381999999998</v>
      </c>
      <c r="D182" s="4">
        <f t="shared" si="70"/>
        <v>0.54548945265636584</v>
      </c>
      <c r="E182" s="10">
        <v>15</v>
      </c>
      <c r="F182" s="5">
        <f>F$40</f>
        <v>1</v>
      </c>
      <c r="G182" s="5">
        <v>10</v>
      </c>
      <c r="H182" s="5"/>
      <c r="I182" s="5"/>
      <c r="J182" s="4">
        <f>J$40</f>
        <v>1.0691437351585418</v>
      </c>
      <c r="K182" s="5">
        <v>10</v>
      </c>
      <c r="L182" s="5"/>
      <c r="M182" s="5"/>
      <c r="N182" s="4">
        <f>N$40</f>
        <v>0.92876965772432929</v>
      </c>
      <c r="O182" s="5">
        <v>15</v>
      </c>
      <c r="P182" s="5"/>
      <c r="Q182" s="5"/>
      <c r="R182" s="4">
        <f>R$40</f>
        <v>0.99905946601941753</v>
      </c>
      <c r="S182" s="5">
        <v>10</v>
      </c>
      <c r="T182" s="5"/>
      <c r="U182" s="5"/>
      <c r="V182" s="4">
        <f>V$40</f>
        <v>0.97218181818181826</v>
      </c>
      <c r="W182" s="5">
        <v>10</v>
      </c>
      <c r="X182" s="5" t="s">
        <v>401</v>
      </c>
      <c r="Y182" s="5" t="s">
        <v>401</v>
      </c>
      <c r="Z182" s="5" t="s">
        <v>401</v>
      </c>
      <c r="AA182" s="5"/>
      <c r="AB182" s="31">
        <f t="shared" si="71"/>
        <v>0.89311052641868871</v>
      </c>
      <c r="AC182" s="32">
        <v>1254</v>
      </c>
      <c r="AD182" s="24">
        <f t="shared" si="72"/>
        <v>684</v>
      </c>
      <c r="AE182" s="24">
        <f t="shared" si="73"/>
        <v>610.9</v>
      </c>
      <c r="AF182" s="24">
        <f t="shared" si="74"/>
        <v>-73.100000000000023</v>
      </c>
      <c r="AG182" s="24">
        <v>60.1</v>
      </c>
      <c r="AH182" s="24">
        <v>95.1</v>
      </c>
      <c r="AI182" s="24">
        <v>141.5</v>
      </c>
      <c r="AJ182" s="24">
        <v>95.7</v>
      </c>
      <c r="AK182" s="24">
        <v>67.7</v>
      </c>
      <c r="AL182" s="24"/>
      <c r="AM182" s="24">
        <f t="shared" si="75"/>
        <v>150.80000000000001</v>
      </c>
      <c r="AN182" s="47"/>
      <c r="AO182" s="24">
        <f t="shared" si="76"/>
        <v>150.80000000000001</v>
      </c>
      <c r="AP182" s="24"/>
      <c r="AQ182" s="24">
        <f t="shared" si="77"/>
        <v>150.80000000000001</v>
      </c>
      <c r="AR182" s="24">
        <v>104.2</v>
      </c>
      <c r="AS182" s="24">
        <f t="shared" si="83"/>
        <v>46.6</v>
      </c>
      <c r="AT182" s="42"/>
      <c r="AU182" s="42"/>
      <c r="AV182" s="42"/>
      <c r="AZ182" s="1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9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9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9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9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9"/>
      <c r="GG182" s="8"/>
      <c r="GH182" s="8"/>
    </row>
    <row r="183" spans="1:190" s="2" customFormat="1" ht="17.100000000000001" customHeight="1">
      <c r="A183" s="13" t="s">
        <v>166</v>
      </c>
      <c r="B183" s="24">
        <v>6856.5483793619651</v>
      </c>
      <c r="C183" s="24">
        <v>6436.4247700000005</v>
      </c>
      <c r="D183" s="4">
        <f t="shared" si="70"/>
        <v>0.93872666156246698</v>
      </c>
      <c r="E183" s="10">
        <v>15</v>
      </c>
      <c r="F183" s="5">
        <f t="shared" ref="F183:F187" si="104">F$40</f>
        <v>1</v>
      </c>
      <c r="G183" s="5">
        <v>10</v>
      </c>
      <c r="H183" s="5"/>
      <c r="I183" s="5"/>
      <c r="J183" s="4">
        <f t="shared" ref="J183:J187" si="105">J$40</f>
        <v>1.0691437351585418</v>
      </c>
      <c r="K183" s="5">
        <v>10</v>
      </c>
      <c r="L183" s="5"/>
      <c r="M183" s="5"/>
      <c r="N183" s="4">
        <f t="shared" ref="N183:N187" si="106">N$40</f>
        <v>0.92876965772432929</v>
      </c>
      <c r="O183" s="5">
        <v>15</v>
      </c>
      <c r="P183" s="5"/>
      <c r="Q183" s="5"/>
      <c r="R183" s="4">
        <f t="shared" ref="R183:R187" si="107">R$40</f>
        <v>0.99905946601941753</v>
      </c>
      <c r="S183" s="5">
        <v>10</v>
      </c>
      <c r="T183" s="5"/>
      <c r="U183" s="5"/>
      <c r="V183" s="4">
        <f t="shared" ref="V183:V187" si="108">V$40</f>
        <v>0.97218181818181826</v>
      </c>
      <c r="W183" s="5">
        <v>10</v>
      </c>
      <c r="X183" s="5" t="s">
        <v>401</v>
      </c>
      <c r="Y183" s="5" t="s">
        <v>401</v>
      </c>
      <c r="Z183" s="5" t="s">
        <v>401</v>
      </c>
      <c r="AA183" s="5"/>
      <c r="AB183" s="31">
        <f t="shared" si="71"/>
        <v>0.97737564261285304</v>
      </c>
      <c r="AC183" s="32">
        <v>2308</v>
      </c>
      <c r="AD183" s="24">
        <f t="shared" si="72"/>
        <v>1258.909090909091</v>
      </c>
      <c r="AE183" s="24">
        <f t="shared" si="73"/>
        <v>1230.4000000000001</v>
      </c>
      <c r="AF183" s="24">
        <f t="shared" si="74"/>
        <v>-28.509090909090901</v>
      </c>
      <c r="AG183" s="24">
        <v>183.6</v>
      </c>
      <c r="AH183" s="24">
        <v>249.4</v>
      </c>
      <c r="AI183" s="24">
        <v>258</v>
      </c>
      <c r="AJ183" s="24">
        <v>170.5</v>
      </c>
      <c r="AK183" s="24">
        <v>192.2</v>
      </c>
      <c r="AL183" s="24"/>
      <c r="AM183" s="24">
        <f t="shared" si="75"/>
        <v>176.7</v>
      </c>
      <c r="AN183" s="47"/>
      <c r="AO183" s="24">
        <f t="shared" si="76"/>
        <v>176.7</v>
      </c>
      <c r="AP183" s="24"/>
      <c r="AQ183" s="24">
        <f t="shared" si="77"/>
        <v>176.7</v>
      </c>
      <c r="AR183" s="24">
        <v>197</v>
      </c>
      <c r="AS183" s="24">
        <f t="shared" si="83"/>
        <v>-20.3</v>
      </c>
      <c r="AT183" s="42"/>
      <c r="AU183" s="42"/>
      <c r="AV183" s="42"/>
      <c r="AX183" s="1"/>
      <c r="AY183" s="1"/>
      <c r="AZ183" s="1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9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9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9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9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9"/>
      <c r="GG183" s="8"/>
      <c r="GH183" s="8"/>
    </row>
    <row r="184" spans="1:190" s="2" customFormat="1" ht="17.100000000000001" customHeight="1">
      <c r="A184" s="13" t="s">
        <v>167</v>
      </c>
      <c r="B184" s="24">
        <v>607.45054587398249</v>
      </c>
      <c r="C184" s="24">
        <v>214.50522000000004</v>
      </c>
      <c r="D184" s="4">
        <f t="shared" si="70"/>
        <v>0.35312375872734802</v>
      </c>
      <c r="E184" s="10">
        <v>15</v>
      </c>
      <c r="F184" s="5">
        <f t="shared" si="104"/>
        <v>1</v>
      </c>
      <c r="G184" s="5">
        <v>10</v>
      </c>
      <c r="H184" s="5"/>
      <c r="I184" s="5"/>
      <c r="J184" s="4">
        <f t="shared" si="105"/>
        <v>1.0691437351585418</v>
      </c>
      <c r="K184" s="5">
        <v>10</v>
      </c>
      <c r="L184" s="5"/>
      <c r="M184" s="5"/>
      <c r="N184" s="4">
        <f t="shared" si="106"/>
        <v>0.92876965772432929</v>
      </c>
      <c r="O184" s="5">
        <v>15</v>
      </c>
      <c r="P184" s="5"/>
      <c r="Q184" s="5"/>
      <c r="R184" s="4">
        <f t="shared" si="107"/>
        <v>0.99905946601941753</v>
      </c>
      <c r="S184" s="5">
        <v>10</v>
      </c>
      <c r="T184" s="5"/>
      <c r="U184" s="5"/>
      <c r="V184" s="4">
        <f t="shared" si="108"/>
        <v>0.97218181818181826</v>
      </c>
      <c r="W184" s="5">
        <v>10</v>
      </c>
      <c r="X184" s="5" t="s">
        <v>401</v>
      </c>
      <c r="Y184" s="5" t="s">
        <v>401</v>
      </c>
      <c r="Z184" s="5" t="s">
        <v>401</v>
      </c>
      <c r="AA184" s="5"/>
      <c r="AB184" s="31">
        <f t="shared" si="71"/>
        <v>0.85188930629104198</v>
      </c>
      <c r="AC184" s="32">
        <v>1171</v>
      </c>
      <c r="AD184" s="24">
        <f t="shared" si="72"/>
        <v>638.72727272727275</v>
      </c>
      <c r="AE184" s="24">
        <f t="shared" si="73"/>
        <v>544.1</v>
      </c>
      <c r="AF184" s="24">
        <f t="shared" si="74"/>
        <v>-94.627272727272725</v>
      </c>
      <c r="AG184" s="24">
        <v>10</v>
      </c>
      <c r="AH184" s="24">
        <v>92.2</v>
      </c>
      <c r="AI184" s="24">
        <v>96</v>
      </c>
      <c r="AJ184" s="24">
        <v>90.2</v>
      </c>
      <c r="AK184" s="24">
        <v>76.5</v>
      </c>
      <c r="AL184" s="24"/>
      <c r="AM184" s="24">
        <f t="shared" si="75"/>
        <v>179.2</v>
      </c>
      <c r="AN184" s="47"/>
      <c r="AO184" s="24">
        <f t="shared" si="76"/>
        <v>179.2</v>
      </c>
      <c r="AP184" s="24"/>
      <c r="AQ184" s="24">
        <f t="shared" si="77"/>
        <v>179.2</v>
      </c>
      <c r="AR184" s="24">
        <v>109.4</v>
      </c>
      <c r="AS184" s="24">
        <f t="shared" si="83"/>
        <v>69.8</v>
      </c>
      <c r="AT184" s="42"/>
      <c r="AU184" s="42"/>
      <c r="AV184" s="42"/>
      <c r="AW184" s="1"/>
      <c r="AX184" s="1"/>
      <c r="AY184" s="1"/>
      <c r="AZ184" s="1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9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9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9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9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9"/>
      <c r="GG184" s="8"/>
      <c r="GH184" s="8"/>
    </row>
    <row r="185" spans="1:190" s="2" customFormat="1" ht="17.100000000000001" customHeight="1">
      <c r="A185" s="13" t="s">
        <v>168</v>
      </c>
      <c r="B185" s="24">
        <v>631.22131115290313</v>
      </c>
      <c r="C185" s="24">
        <v>287.74169000000001</v>
      </c>
      <c r="D185" s="4">
        <f t="shared" ref="D185:D247" si="109">IF(E185=0,0,IF(B185=0,1,IF(C185&lt;0,0,IF(C185/B185&gt;1.2,IF((C185/B185-1.2)*0.1+1.2&gt;1.3,1.3,(C185/B185-1.2)*0.1+1.2),C185/B185))))</f>
        <v>0.45584913708703861</v>
      </c>
      <c r="E185" s="10">
        <v>15</v>
      </c>
      <c r="F185" s="5">
        <f t="shared" si="104"/>
        <v>1</v>
      </c>
      <c r="G185" s="5">
        <v>10</v>
      </c>
      <c r="H185" s="5"/>
      <c r="I185" s="5"/>
      <c r="J185" s="4">
        <f t="shared" si="105"/>
        <v>1.0691437351585418</v>
      </c>
      <c r="K185" s="5">
        <v>10</v>
      </c>
      <c r="L185" s="5"/>
      <c r="M185" s="5"/>
      <c r="N185" s="4">
        <f t="shared" si="106"/>
        <v>0.92876965772432929</v>
      </c>
      <c r="O185" s="5">
        <v>15</v>
      </c>
      <c r="P185" s="5"/>
      <c r="Q185" s="5"/>
      <c r="R185" s="4">
        <f t="shared" si="107"/>
        <v>0.99905946601941753</v>
      </c>
      <c r="S185" s="5">
        <v>10</v>
      </c>
      <c r="T185" s="5"/>
      <c r="U185" s="5"/>
      <c r="V185" s="4">
        <f t="shared" si="108"/>
        <v>0.97218181818181826</v>
      </c>
      <c r="W185" s="5">
        <v>10</v>
      </c>
      <c r="X185" s="5" t="s">
        <v>401</v>
      </c>
      <c r="Y185" s="5" t="s">
        <v>401</v>
      </c>
      <c r="Z185" s="5" t="s">
        <v>401</v>
      </c>
      <c r="AA185" s="5"/>
      <c r="AB185" s="31">
        <f t="shared" ref="AB185:AB247" si="110">(D185*E185+F185*G185+J185*K185+N185*O185+R185*S185+V185*W185)/(E185+G185+K185+O185+S185+W185)</f>
        <v>0.87390188736811858</v>
      </c>
      <c r="AC185" s="32">
        <v>829</v>
      </c>
      <c r="AD185" s="24">
        <f t="shared" ref="AD185:AD247" si="111">AC185/11*6</f>
        <v>452.18181818181813</v>
      </c>
      <c r="AE185" s="24">
        <f t="shared" ref="AE185:AE247" si="112">ROUND(AB185*AD185,1)</f>
        <v>395.2</v>
      </c>
      <c r="AF185" s="24">
        <f t="shared" ref="AF185:AF247" si="113">AE185-AD185</f>
        <v>-56.981818181818142</v>
      </c>
      <c r="AG185" s="24">
        <v>6.2</v>
      </c>
      <c r="AH185" s="24">
        <v>93.4</v>
      </c>
      <c r="AI185" s="24">
        <v>98.9</v>
      </c>
      <c r="AJ185" s="24">
        <v>44.7</v>
      </c>
      <c r="AK185" s="24">
        <v>35.700000000000003</v>
      </c>
      <c r="AL185" s="24">
        <v>24.6</v>
      </c>
      <c r="AM185" s="24">
        <f t="shared" ref="AM185:AM247" si="114">ROUND(AE185-SUM(AG185:AL185),1)</f>
        <v>91.7</v>
      </c>
      <c r="AN185" s="47"/>
      <c r="AO185" s="24">
        <f t="shared" ref="AO185:AO247" si="115">IF(OR(AM185&lt;0,AN185="+"),0,AM185)</f>
        <v>91.7</v>
      </c>
      <c r="AP185" s="24"/>
      <c r="AQ185" s="24">
        <f t="shared" ref="AQ185:AQ247" si="116">ROUND(AO185-AP185,1)</f>
        <v>91.7</v>
      </c>
      <c r="AR185" s="24">
        <v>52.2</v>
      </c>
      <c r="AS185" s="24">
        <f t="shared" si="83"/>
        <v>39.5</v>
      </c>
      <c r="AT185" s="42"/>
      <c r="AU185" s="42"/>
      <c r="AV185" s="42"/>
      <c r="AW185" s="1"/>
      <c r="AX185" s="1"/>
      <c r="AY185" s="1"/>
      <c r="AZ185" s="1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9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9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9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9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9"/>
      <c r="GG185" s="8"/>
      <c r="GH185" s="8"/>
    </row>
    <row r="186" spans="1:190" s="2" customFormat="1" ht="17.100000000000001" customHeight="1">
      <c r="A186" s="13" t="s">
        <v>169</v>
      </c>
      <c r="B186" s="24">
        <v>1610.5940809137705</v>
      </c>
      <c r="C186" s="24">
        <v>571.13503000000003</v>
      </c>
      <c r="D186" s="4">
        <f t="shared" si="109"/>
        <v>0.35461140505121352</v>
      </c>
      <c r="E186" s="10">
        <v>15</v>
      </c>
      <c r="F186" s="5">
        <f t="shared" si="104"/>
        <v>1</v>
      </c>
      <c r="G186" s="5">
        <v>10</v>
      </c>
      <c r="H186" s="5"/>
      <c r="I186" s="5"/>
      <c r="J186" s="4">
        <f t="shared" si="105"/>
        <v>1.0691437351585418</v>
      </c>
      <c r="K186" s="5">
        <v>10</v>
      </c>
      <c r="L186" s="5"/>
      <c r="M186" s="5"/>
      <c r="N186" s="4">
        <f t="shared" si="106"/>
        <v>0.92876965772432929</v>
      </c>
      <c r="O186" s="5">
        <v>15</v>
      </c>
      <c r="P186" s="5"/>
      <c r="Q186" s="5"/>
      <c r="R186" s="4">
        <f t="shared" si="107"/>
        <v>0.99905946601941753</v>
      </c>
      <c r="S186" s="5">
        <v>10</v>
      </c>
      <c r="T186" s="5"/>
      <c r="U186" s="5"/>
      <c r="V186" s="4">
        <f t="shared" si="108"/>
        <v>0.97218181818181826</v>
      </c>
      <c r="W186" s="5">
        <v>10</v>
      </c>
      <c r="X186" s="5" t="s">
        <v>401</v>
      </c>
      <c r="Y186" s="5" t="s">
        <v>401</v>
      </c>
      <c r="Z186" s="5" t="s">
        <v>401</v>
      </c>
      <c r="AA186" s="5"/>
      <c r="AB186" s="31">
        <f t="shared" si="110"/>
        <v>0.85220808764615608</v>
      </c>
      <c r="AC186" s="32">
        <v>861</v>
      </c>
      <c r="AD186" s="24">
        <f t="shared" si="111"/>
        <v>469.63636363636363</v>
      </c>
      <c r="AE186" s="24">
        <f t="shared" si="112"/>
        <v>400.2</v>
      </c>
      <c r="AF186" s="24">
        <f t="shared" si="113"/>
        <v>-69.436363636363637</v>
      </c>
      <c r="AG186" s="24">
        <v>33.4</v>
      </c>
      <c r="AH186" s="24">
        <v>37.200000000000003</v>
      </c>
      <c r="AI186" s="24">
        <v>78.900000000000006</v>
      </c>
      <c r="AJ186" s="24">
        <v>46.7</v>
      </c>
      <c r="AK186" s="24">
        <v>66.900000000000006</v>
      </c>
      <c r="AL186" s="24"/>
      <c r="AM186" s="24">
        <f t="shared" si="114"/>
        <v>137.1</v>
      </c>
      <c r="AN186" s="47"/>
      <c r="AO186" s="24">
        <f t="shared" si="115"/>
        <v>137.1</v>
      </c>
      <c r="AP186" s="24"/>
      <c r="AQ186" s="24">
        <f t="shared" si="116"/>
        <v>137.1</v>
      </c>
      <c r="AR186" s="24">
        <v>85.9</v>
      </c>
      <c r="AS186" s="24">
        <f t="shared" si="83"/>
        <v>51.2</v>
      </c>
      <c r="AT186" s="42"/>
      <c r="AU186" s="42"/>
      <c r="AV186" s="42"/>
      <c r="AW186" s="1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9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9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9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9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9"/>
      <c r="GG186" s="8"/>
      <c r="GH186" s="8"/>
    </row>
    <row r="187" spans="1:190" s="2" customFormat="1" ht="17.100000000000001" customHeight="1">
      <c r="A187" s="13" t="s">
        <v>170</v>
      </c>
      <c r="B187" s="24">
        <v>1122.421723189613</v>
      </c>
      <c r="C187" s="24">
        <v>700.76778000000002</v>
      </c>
      <c r="D187" s="4">
        <f t="shared" si="109"/>
        <v>0.62433554654360324</v>
      </c>
      <c r="E187" s="10">
        <v>15</v>
      </c>
      <c r="F187" s="5">
        <f t="shared" si="104"/>
        <v>1</v>
      </c>
      <c r="G187" s="5">
        <v>10</v>
      </c>
      <c r="H187" s="5"/>
      <c r="I187" s="5"/>
      <c r="J187" s="4">
        <f t="shared" si="105"/>
        <v>1.0691437351585418</v>
      </c>
      <c r="K187" s="5">
        <v>10</v>
      </c>
      <c r="L187" s="5"/>
      <c r="M187" s="5"/>
      <c r="N187" s="4">
        <f t="shared" si="106"/>
        <v>0.92876965772432929</v>
      </c>
      <c r="O187" s="5">
        <v>15</v>
      </c>
      <c r="P187" s="5"/>
      <c r="Q187" s="5"/>
      <c r="R187" s="4">
        <f t="shared" si="107"/>
        <v>0.99905946601941753</v>
      </c>
      <c r="S187" s="5">
        <v>10</v>
      </c>
      <c r="T187" s="5"/>
      <c r="U187" s="5"/>
      <c r="V187" s="4">
        <f t="shared" si="108"/>
        <v>0.97218181818181826</v>
      </c>
      <c r="W187" s="5">
        <v>10</v>
      </c>
      <c r="X187" s="5" t="s">
        <v>401</v>
      </c>
      <c r="Y187" s="5" t="s">
        <v>401</v>
      </c>
      <c r="Z187" s="5" t="s">
        <v>401</v>
      </c>
      <c r="AA187" s="5"/>
      <c r="AB187" s="31">
        <f t="shared" si="110"/>
        <v>0.91000611796595376</v>
      </c>
      <c r="AC187" s="32">
        <v>1403</v>
      </c>
      <c r="AD187" s="24">
        <f t="shared" si="111"/>
        <v>765.27272727272725</v>
      </c>
      <c r="AE187" s="24">
        <f t="shared" si="112"/>
        <v>696.4</v>
      </c>
      <c r="AF187" s="24">
        <f t="shared" si="113"/>
        <v>-68.872727272727275</v>
      </c>
      <c r="AG187" s="24">
        <v>153.4</v>
      </c>
      <c r="AH187" s="24">
        <v>79.400000000000006</v>
      </c>
      <c r="AI187" s="24">
        <v>118.7</v>
      </c>
      <c r="AJ187" s="24">
        <v>86.7</v>
      </c>
      <c r="AK187" s="24">
        <v>91</v>
      </c>
      <c r="AL187" s="24"/>
      <c r="AM187" s="24">
        <f t="shared" si="114"/>
        <v>167.2</v>
      </c>
      <c r="AN187" s="47"/>
      <c r="AO187" s="24">
        <f t="shared" si="115"/>
        <v>167.2</v>
      </c>
      <c r="AP187" s="24"/>
      <c r="AQ187" s="24">
        <f t="shared" si="116"/>
        <v>167.2</v>
      </c>
      <c r="AR187" s="24">
        <v>128</v>
      </c>
      <c r="AS187" s="24">
        <f t="shared" si="83"/>
        <v>39.200000000000003</v>
      </c>
      <c r="AT187" s="42"/>
      <c r="AU187" s="42"/>
      <c r="AV187" s="42"/>
      <c r="AW187" s="1"/>
      <c r="AX187" s="1"/>
      <c r="AY187" s="1"/>
      <c r="AZ187" s="1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9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9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9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9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9"/>
      <c r="GG187" s="8"/>
      <c r="GH187" s="8"/>
    </row>
    <row r="188" spans="1:190" s="2" customFormat="1" ht="17.100000000000001" customHeight="1">
      <c r="A188" s="17" t="s">
        <v>171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24"/>
      <c r="AS188" s="24"/>
      <c r="AT188" s="42"/>
      <c r="AU188" s="42"/>
      <c r="AV188" s="42"/>
      <c r="AW188" s="1"/>
      <c r="AX188" s="1"/>
      <c r="AY188" s="1"/>
      <c r="AZ188" s="1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9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9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9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9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9"/>
      <c r="GG188" s="8"/>
      <c r="GH188" s="8"/>
    </row>
    <row r="189" spans="1:190" s="2" customFormat="1" ht="17.850000000000001" customHeight="1">
      <c r="A189" s="13" t="s">
        <v>172</v>
      </c>
      <c r="B189" s="24">
        <v>596.18214133856281</v>
      </c>
      <c r="C189" s="24">
        <v>100.94996000000002</v>
      </c>
      <c r="D189" s="4">
        <f t="shared" si="109"/>
        <v>0.16932738000729891</v>
      </c>
      <c r="E189" s="10">
        <v>15</v>
      </c>
      <c r="F189" s="5">
        <f>F$41</f>
        <v>1</v>
      </c>
      <c r="G189" s="5">
        <v>10</v>
      </c>
      <c r="H189" s="5"/>
      <c r="I189" s="5"/>
      <c r="J189" s="4">
        <f>J$41</f>
        <v>1.1000195198126097</v>
      </c>
      <c r="K189" s="5">
        <v>10</v>
      </c>
      <c r="L189" s="5"/>
      <c r="M189" s="5"/>
      <c r="N189" s="4">
        <f>N$41</f>
        <v>1.1332346410066618</v>
      </c>
      <c r="O189" s="5">
        <v>15</v>
      </c>
      <c r="P189" s="5"/>
      <c r="Q189" s="5"/>
      <c r="R189" s="4">
        <f>R$41</f>
        <v>0.98575949367088611</v>
      </c>
      <c r="S189" s="5">
        <v>10</v>
      </c>
      <c r="T189" s="5"/>
      <c r="U189" s="5"/>
      <c r="V189" s="4">
        <f>V$41</f>
        <v>1.1603076923076923</v>
      </c>
      <c r="W189" s="5">
        <v>10</v>
      </c>
      <c r="X189" s="5" t="s">
        <v>401</v>
      </c>
      <c r="Y189" s="5" t="s">
        <v>401</v>
      </c>
      <c r="Z189" s="5" t="s">
        <v>401</v>
      </c>
      <c r="AA189" s="5"/>
      <c r="AB189" s="31">
        <f t="shared" si="110"/>
        <v>0.88570424818744709</v>
      </c>
      <c r="AC189" s="32">
        <v>1288</v>
      </c>
      <c r="AD189" s="24">
        <f t="shared" si="111"/>
        <v>702.5454545454545</v>
      </c>
      <c r="AE189" s="24">
        <f t="shared" si="112"/>
        <v>622.20000000000005</v>
      </c>
      <c r="AF189" s="24">
        <f t="shared" si="113"/>
        <v>-80.345454545454459</v>
      </c>
      <c r="AG189" s="24">
        <v>15.6</v>
      </c>
      <c r="AH189" s="24">
        <v>32.9</v>
      </c>
      <c r="AI189" s="24">
        <v>155</v>
      </c>
      <c r="AJ189" s="24">
        <v>56</v>
      </c>
      <c r="AK189" s="24">
        <v>58.9</v>
      </c>
      <c r="AL189" s="24"/>
      <c r="AM189" s="24">
        <f t="shared" si="114"/>
        <v>303.8</v>
      </c>
      <c r="AN189" s="47"/>
      <c r="AO189" s="24">
        <f t="shared" si="115"/>
        <v>303.8</v>
      </c>
      <c r="AP189" s="24"/>
      <c r="AQ189" s="24">
        <f t="shared" si="116"/>
        <v>303.8</v>
      </c>
      <c r="AR189" s="24">
        <v>154.1</v>
      </c>
      <c r="AS189" s="24">
        <f t="shared" si="83"/>
        <v>149.69999999999999</v>
      </c>
      <c r="AT189" s="42"/>
      <c r="AU189" s="42"/>
      <c r="AV189" s="42"/>
      <c r="AW189" s="1"/>
      <c r="AX189" s="1"/>
      <c r="AY189" s="1"/>
      <c r="AZ189" s="1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9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9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9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9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9"/>
      <c r="GG189" s="8"/>
      <c r="GH189" s="8"/>
    </row>
    <row r="190" spans="1:190" s="2" customFormat="1" ht="17.100000000000001" customHeight="1">
      <c r="A190" s="13" t="s">
        <v>173</v>
      </c>
      <c r="B190" s="24">
        <v>1264.4748391738383</v>
      </c>
      <c r="C190" s="24">
        <v>1230.2416600000001</v>
      </c>
      <c r="D190" s="4">
        <f t="shared" si="109"/>
        <v>0.9729269589925531</v>
      </c>
      <c r="E190" s="10">
        <v>15</v>
      </c>
      <c r="F190" s="5">
        <f t="shared" ref="F190:F201" si="117">F$41</f>
        <v>1</v>
      </c>
      <c r="G190" s="5">
        <v>10</v>
      </c>
      <c r="H190" s="5"/>
      <c r="I190" s="5"/>
      <c r="J190" s="4">
        <f t="shared" ref="J190:J201" si="118">J$41</f>
        <v>1.1000195198126097</v>
      </c>
      <c r="K190" s="5">
        <v>10</v>
      </c>
      <c r="L190" s="5"/>
      <c r="M190" s="5"/>
      <c r="N190" s="4">
        <f t="shared" ref="N190:N201" si="119">N$41</f>
        <v>1.1332346410066618</v>
      </c>
      <c r="O190" s="5">
        <v>15</v>
      </c>
      <c r="P190" s="5"/>
      <c r="Q190" s="5"/>
      <c r="R190" s="4">
        <f t="shared" ref="R190:R201" si="120">R$41</f>
        <v>0.98575949367088611</v>
      </c>
      <c r="S190" s="5">
        <v>10</v>
      </c>
      <c r="T190" s="5"/>
      <c r="U190" s="5"/>
      <c r="V190" s="4">
        <f t="shared" ref="V190:V201" si="121">V$41</f>
        <v>1.1603076923076923</v>
      </c>
      <c r="W190" s="5">
        <v>10</v>
      </c>
      <c r="X190" s="5" t="s">
        <v>401</v>
      </c>
      <c r="Y190" s="5" t="s">
        <v>401</v>
      </c>
      <c r="Z190" s="5" t="s">
        <v>401</v>
      </c>
      <c r="AA190" s="5"/>
      <c r="AB190" s="31">
        <f t="shared" si="110"/>
        <v>1.0579041579700015</v>
      </c>
      <c r="AC190" s="32">
        <v>1006</v>
      </c>
      <c r="AD190" s="24">
        <f t="shared" si="111"/>
        <v>548.72727272727275</v>
      </c>
      <c r="AE190" s="24">
        <f t="shared" si="112"/>
        <v>580.5</v>
      </c>
      <c r="AF190" s="24">
        <f t="shared" si="113"/>
        <v>31.772727272727252</v>
      </c>
      <c r="AG190" s="24">
        <v>78.900000000000006</v>
      </c>
      <c r="AH190" s="24">
        <v>117.9</v>
      </c>
      <c r="AI190" s="24">
        <v>26.8</v>
      </c>
      <c r="AJ190" s="24">
        <v>55.4</v>
      </c>
      <c r="AK190" s="24">
        <v>107.9</v>
      </c>
      <c r="AL190" s="24">
        <v>21.1</v>
      </c>
      <c r="AM190" s="24">
        <f t="shared" si="114"/>
        <v>172.5</v>
      </c>
      <c r="AN190" s="47"/>
      <c r="AO190" s="24">
        <f t="shared" si="115"/>
        <v>172.5</v>
      </c>
      <c r="AP190" s="24"/>
      <c r="AQ190" s="24">
        <f t="shared" si="116"/>
        <v>172.5</v>
      </c>
      <c r="AR190" s="24">
        <v>150</v>
      </c>
      <c r="AS190" s="24">
        <f t="shared" si="83"/>
        <v>22.5</v>
      </c>
      <c r="AT190" s="42"/>
      <c r="AU190" s="42"/>
      <c r="AV190" s="42"/>
      <c r="AW190" s="1"/>
      <c r="AX190" s="1"/>
      <c r="AY190" s="1"/>
      <c r="AZ190" s="1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9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9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9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9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9"/>
      <c r="GG190" s="8"/>
      <c r="GH190" s="8"/>
    </row>
    <row r="191" spans="1:190" s="2" customFormat="1" ht="17.100000000000001" customHeight="1">
      <c r="A191" s="13" t="s">
        <v>174</v>
      </c>
      <c r="B191" s="24">
        <v>790.37878668176199</v>
      </c>
      <c r="C191" s="24">
        <v>399.13011999999998</v>
      </c>
      <c r="D191" s="4">
        <f t="shared" si="109"/>
        <v>0.50498587098429515</v>
      </c>
      <c r="E191" s="10">
        <v>15</v>
      </c>
      <c r="F191" s="5">
        <f t="shared" si="117"/>
        <v>1</v>
      </c>
      <c r="G191" s="5">
        <v>10</v>
      </c>
      <c r="H191" s="5"/>
      <c r="I191" s="5"/>
      <c r="J191" s="4">
        <f t="shared" si="118"/>
        <v>1.1000195198126097</v>
      </c>
      <c r="K191" s="5">
        <v>10</v>
      </c>
      <c r="L191" s="5"/>
      <c r="M191" s="5"/>
      <c r="N191" s="4">
        <f t="shared" si="119"/>
        <v>1.1332346410066618</v>
      </c>
      <c r="O191" s="5">
        <v>15</v>
      </c>
      <c r="P191" s="5"/>
      <c r="Q191" s="5"/>
      <c r="R191" s="4">
        <f t="shared" si="120"/>
        <v>0.98575949367088611</v>
      </c>
      <c r="S191" s="5">
        <v>10</v>
      </c>
      <c r="T191" s="5"/>
      <c r="U191" s="5"/>
      <c r="V191" s="4">
        <f t="shared" si="121"/>
        <v>1.1603076923076923</v>
      </c>
      <c r="W191" s="5">
        <v>10</v>
      </c>
      <c r="X191" s="5" t="s">
        <v>401</v>
      </c>
      <c r="Y191" s="5" t="s">
        <v>401</v>
      </c>
      <c r="Z191" s="5" t="s">
        <v>401</v>
      </c>
      <c r="AA191" s="5"/>
      <c r="AB191" s="31">
        <f t="shared" si="110"/>
        <v>0.95763106768251771</v>
      </c>
      <c r="AC191" s="32">
        <v>1688</v>
      </c>
      <c r="AD191" s="24">
        <f t="shared" si="111"/>
        <v>920.72727272727275</v>
      </c>
      <c r="AE191" s="24">
        <f t="shared" si="112"/>
        <v>881.7</v>
      </c>
      <c r="AF191" s="24">
        <f t="shared" si="113"/>
        <v>-39.027272727272702</v>
      </c>
      <c r="AG191" s="24">
        <v>16</v>
      </c>
      <c r="AH191" s="24">
        <v>95.6</v>
      </c>
      <c r="AI191" s="24">
        <v>270</v>
      </c>
      <c r="AJ191" s="24">
        <v>118.2</v>
      </c>
      <c r="AK191" s="24">
        <v>75.900000000000006</v>
      </c>
      <c r="AL191" s="24"/>
      <c r="AM191" s="24">
        <f t="shared" si="114"/>
        <v>306</v>
      </c>
      <c r="AN191" s="47"/>
      <c r="AO191" s="24">
        <f t="shared" si="115"/>
        <v>306</v>
      </c>
      <c r="AP191" s="24"/>
      <c r="AQ191" s="24">
        <f t="shared" si="116"/>
        <v>306</v>
      </c>
      <c r="AR191" s="24">
        <v>176</v>
      </c>
      <c r="AS191" s="24">
        <f t="shared" si="83"/>
        <v>130</v>
      </c>
      <c r="AT191" s="42"/>
      <c r="AU191" s="42"/>
      <c r="AV191" s="42"/>
      <c r="AW191" s="1"/>
      <c r="AX191" s="1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9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9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9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9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9"/>
      <c r="GG191" s="8"/>
      <c r="GH191" s="8"/>
    </row>
    <row r="192" spans="1:190" s="2" customFormat="1" ht="17.100000000000001" customHeight="1">
      <c r="A192" s="13" t="s">
        <v>175</v>
      </c>
      <c r="B192" s="24">
        <v>9194.2200497537378</v>
      </c>
      <c r="C192" s="24">
        <v>8549.1548199999997</v>
      </c>
      <c r="D192" s="4">
        <f t="shared" si="109"/>
        <v>0.92984013583936187</v>
      </c>
      <c r="E192" s="10">
        <v>15</v>
      </c>
      <c r="F192" s="5">
        <f t="shared" si="117"/>
        <v>1</v>
      </c>
      <c r="G192" s="5">
        <v>10</v>
      </c>
      <c r="H192" s="5"/>
      <c r="I192" s="5"/>
      <c r="J192" s="4">
        <f t="shared" si="118"/>
        <v>1.1000195198126097</v>
      </c>
      <c r="K192" s="5">
        <v>10</v>
      </c>
      <c r="L192" s="5"/>
      <c r="M192" s="5"/>
      <c r="N192" s="4">
        <f t="shared" si="119"/>
        <v>1.1332346410066618</v>
      </c>
      <c r="O192" s="5">
        <v>15</v>
      </c>
      <c r="P192" s="5"/>
      <c r="Q192" s="5"/>
      <c r="R192" s="4">
        <f t="shared" si="120"/>
        <v>0.98575949367088611</v>
      </c>
      <c r="S192" s="5">
        <v>10</v>
      </c>
      <c r="T192" s="5"/>
      <c r="U192" s="5"/>
      <c r="V192" s="4">
        <f t="shared" si="121"/>
        <v>1.1603076923076923</v>
      </c>
      <c r="W192" s="5">
        <v>10</v>
      </c>
      <c r="X192" s="5" t="s">
        <v>401</v>
      </c>
      <c r="Y192" s="5" t="s">
        <v>401</v>
      </c>
      <c r="Z192" s="5" t="s">
        <v>401</v>
      </c>
      <c r="AA192" s="5"/>
      <c r="AB192" s="31">
        <f t="shared" si="110"/>
        <v>1.0486712672943177</v>
      </c>
      <c r="AC192" s="32">
        <v>881</v>
      </c>
      <c r="AD192" s="24">
        <f t="shared" si="111"/>
        <v>480.54545454545456</v>
      </c>
      <c r="AE192" s="24">
        <f t="shared" si="112"/>
        <v>503.9</v>
      </c>
      <c r="AF192" s="24">
        <f t="shared" si="113"/>
        <v>23.354545454545416</v>
      </c>
      <c r="AG192" s="24">
        <v>97.1</v>
      </c>
      <c r="AH192" s="24">
        <v>79.599999999999994</v>
      </c>
      <c r="AI192" s="24">
        <v>68.599999999999994</v>
      </c>
      <c r="AJ192" s="24">
        <v>64.400000000000006</v>
      </c>
      <c r="AK192" s="24">
        <v>81.3</v>
      </c>
      <c r="AL192" s="24">
        <v>9.4</v>
      </c>
      <c r="AM192" s="24">
        <f t="shared" si="114"/>
        <v>103.5</v>
      </c>
      <c r="AN192" s="47"/>
      <c r="AO192" s="24">
        <f t="shared" si="115"/>
        <v>103.5</v>
      </c>
      <c r="AP192" s="24"/>
      <c r="AQ192" s="24">
        <f t="shared" si="116"/>
        <v>103.5</v>
      </c>
      <c r="AR192" s="24">
        <v>79.400000000000006</v>
      </c>
      <c r="AS192" s="24">
        <f t="shared" si="83"/>
        <v>24.1</v>
      </c>
      <c r="AT192" s="42"/>
      <c r="AU192" s="42"/>
      <c r="AV192" s="42"/>
      <c r="AW192" s="1"/>
      <c r="AX192" s="1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9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9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9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9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9"/>
      <c r="GG192" s="8"/>
      <c r="GH192" s="8"/>
    </row>
    <row r="193" spans="1:190" s="2" customFormat="1" ht="17.100000000000001" customHeight="1">
      <c r="A193" s="13" t="s">
        <v>176</v>
      </c>
      <c r="B193" s="24">
        <v>1258.9904743005375</v>
      </c>
      <c r="C193" s="24">
        <v>512.8898200000001</v>
      </c>
      <c r="D193" s="4">
        <f t="shared" si="109"/>
        <v>0.40738181143502966</v>
      </c>
      <c r="E193" s="10">
        <v>15</v>
      </c>
      <c r="F193" s="5">
        <f t="shared" si="117"/>
        <v>1</v>
      </c>
      <c r="G193" s="5">
        <v>10</v>
      </c>
      <c r="H193" s="5"/>
      <c r="I193" s="5"/>
      <c r="J193" s="4">
        <f t="shared" si="118"/>
        <v>1.1000195198126097</v>
      </c>
      <c r="K193" s="5">
        <v>10</v>
      </c>
      <c r="L193" s="5"/>
      <c r="M193" s="5"/>
      <c r="N193" s="4">
        <f t="shared" si="119"/>
        <v>1.1332346410066618</v>
      </c>
      <c r="O193" s="5">
        <v>15</v>
      </c>
      <c r="P193" s="5"/>
      <c r="Q193" s="5"/>
      <c r="R193" s="4">
        <f t="shared" si="120"/>
        <v>0.98575949367088611</v>
      </c>
      <c r="S193" s="5">
        <v>10</v>
      </c>
      <c r="T193" s="5"/>
      <c r="U193" s="5"/>
      <c r="V193" s="4">
        <f t="shared" si="121"/>
        <v>1.1603076923076923</v>
      </c>
      <c r="W193" s="5">
        <v>10</v>
      </c>
      <c r="X193" s="5" t="s">
        <v>401</v>
      </c>
      <c r="Y193" s="5" t="s">
        <v>401</v>
      </c>
      <c r="Z193" s="5" t="s">
        <v>401</v>
      </c>
      <c r="AA193" s="5"/>
      <c r="AB193" s="31">
        <f t="shared" si="110"/>
        <v>0.93671591206481797</v>
      </c>
      <c r="AC193" s="32">
        <v>1054</v>
      </c>
      <c r="AD193" s="24">
        <f t="shared" si="111"/>
        <v>574.90909090909088</v>
      </c>
      <c r="AE193" s="24">
        <f t="shared" si="112"/>
        <v>538.5</v>
      </c>
      <c r="AF193" s="24">
        <f t="shared" si="113"/>
        <v>-36.409090909090878</v>
      </c>
      <c r="AG193" s="24">
        <v>48.5</v>
      </c>
      <c r="AH193" s="24">
        <v>73</v>
      </c>
      <c r="AI193" s="24">
        <v>68.2</v>
      </c>
      <c r="AJ193" s="24">
        <v>79</v>
      </c>
      <c r="AK193" s="24">
        <v>75.099999999999994</v>
      </c>
      <c r="AL193" s="24">
        <v>11.9</v>
      </c>
      <c r="AM193" s="24">
        <f t="shared" si="114"/>
        <v>182.8</v>
      </c>
      <c r="AN193" s="47"/>
      <c r="AO193" s="24">
        <f t="shared" si="115"/>
        <v>182.8</v>
      </c>
      <c r="AP193" s="24"/>
      <c r="AQ193" s="24">
        <f t="shared" si="116"/>
        <v>182.8</v>
      </c>
      <c r="AR193" s="24">
        <v>89.6</v>
      </c>
      <c r="AS193" s="24">
        <f t="shared" si="83"/>
        <v>93.2</v>
      </c>
      <c r="AT193" s="42"/>
      <c r="AU193" s="42"/>
      <c r="AV193" s="42"/>
      <c r="AY193" s="1"/>
      <c r="AZ193" s="1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9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9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9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9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9"/>
      <c r="GG193" s="8"/>
      <c r="GH193" s="8"/>
    </row>
    <row r="194" spans="1:190" s="2" customFormat="1" ht="17.100000000000001" customHeight="1">
      <c r="A194" s="13" t="s">
        <v>177</v>
      </c>
      <c r="B194" s="24">
        <v>1711.7511779565355</v>
      </c>
      <c r="C194" s="24">
        <v>1090.20363</v>
      </c>
      <c r="D194" s="4">
        <f t="shared" si="109"/>
        <v>0.63689375187196884</v>
      </c>
      <c r="E194" s="10">
        <v>15</v>
      </c>
      <c r="F194" s="5">
        <f t="shared" si="117"/>
        <v>1</v>
      </c>
      <c r="G194" s="5">
        <v>10</v>
      </c>
      <c r="H194" s="5"/>
      <c r="I194" s="5"/>
      <c r="J194" s="4">
        <f t="shared" si="118"/>
        <v>1.1000195198126097</v>
      </c>
      <c r="K194" s="5">
        <v>10</v>
      </c>
      <c r="L194" s="5"/>
      <c r="M194" s="5"/>
      <c r="N194" s="4">
        <f t="shared" si="119"/>
        <v>1.1332346410066618</v>
      </c>
      <c r="O194" s="5">
        <v>15</v>
      </c>
      <c r="P194" s="5"/>
      <c r="Q194" s="5"/>
      <c r="R194" s="4">
        <f t="shared" si="120"/>
        <v>0.98575949367088611</v>
      </c>
      <c r="S194" s="5">
        <v>10</v>
      </c>
      <c r="T194" s="5"/>
      <c r="U194" s="5"/>
      <c r="V194" s="4">
        <f t="shared" si="121"/>
        <v>1.1603076923076923</v>
      </c>
      <c r="W194" s="5">
        <v>10</v>
      </c>
      <c r="X194" s="5" t="s">
        <v>401</v>
      </c>
      <c r="Y194" s="5" t="s">
        <v>401</v>
      </c>
      <c r="Z194" s="5" t="s">
        <v>401</v>
      </c>
      <c r="AA194" s="5"/>
      <c r="AB194" s="31">
        <f t="shared" si="110"/>
        <v>0.98589704215844776</v>
      </c>
      <c r="AC194" s="32">
        <v>1280</v>
      </c>
      <c r="AD194" s="24">
        <f t="shared" si="111"/>
        <v>698.18181818181813</v>
      </c>
      <c r="AE194" s="24">
        <f t="shared" si="112"/>
        <v>688.3</v>
      </c>
      <c r="AF194" s="24">
        <f t="shared" si="113"/>
        <v>-9.8818181818181756</v>
      </c>
      <c r="AG194" s="24">
        <v>47.4</v>
      </c>
      <c r="AH194" s="24">
        <v>141.30000000000001</v>
      </c>
      <c r="AI194" s="24">
        <v>61.6</v>
      </c>
      <c r="AJ194" s="24">
        <v>115.4</v>
      </c>
      <c r="AK194" s="24">
        <v>130.4</v>
      </c>
      <c r="AL194" s="24"/>
      <c r="AM194" s="24">
        <f t="shared" si="114"/>
        <v>192.2</v>
      </c>
      <c r="AN194" s="47"/>
      <c r="AO194" s="24">
        <f t="shared" si="115"/>
        <v>192.2</v>
      </c>
      <c r="AP194" s="24"/>
      <c r="AQ194" s="24">
        <f t="shared" si="116"/>
        <v>192.2</v>
      </c>
      <c r="AR194" s="24">
        <v>113.4</v>
      </c>
      <c r="AS194" s="24">
        <f t="shared" si="83"/>
        <v>78.8</v>
      </c>
      <c r="AT194" s="42"/>
      <c r="AU194" s="42"/>
      <c r="AV194" s="42"/>
      <c r="AW194" s="1"/>
      <c r="AX194" s="1"/>
      <c r="AY194" s="1"/>
      <c r="AZ194" s="1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9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9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9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9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9"/>
      <c r="GG194" s="8"/>
      <c r="GH194" s="8"/>
    </row>
    <row r="195" spans="1:190" s="2" customFormat="1" ht="17.100000000000001" customHeight="1">
      <c r="A195" s="13" t="s">
        <v>178</v>
      </c>
      <c r="B195" s="24">
        <v>1355.4235947189495</v>
      </c>
      <c r="C195" s="24">
        <v>907.83436999999992</v>
      </c>
      <c r="D195" s="4">
        <f t="shared" si="109"/>
        <v>0.6697790812681268</v>
      </c>
      <c r="E195" s="10">
        <v>15</v>
      </c>
      <c r="F195" s="5">
        <f t="shared" si="117"/>
        <v>1</v>
      </c>
      <c r="G195" s="5">
        <v>10</v>
      </c>
      <c r="H195" s="5"/>
      <c r="I195" s="5"/>
      <c r="J195" s="4">
        <f t="shared" si="118"/>
        <v>1.1000195198126097</v>
      </c>
      <c r="K195" s="5">
        <v>10</v>
      </c>
      <c r="L195" s="5"/>
      <c r="M195" s="5"/>
      <c r="N195" s="4">
        <f t="shared" si="119"/>
        <v>1.1332346410066618</v>
      </c>
      <c r="O195" s="5">
        <v>15</v>
      </c>
      <c r="P195" s="5"/>
      <c r="Q195" s="5"/>
      <c r="R195" s="4">
        <f t="shared" si="120"/>
        <v>0.98575949367088611</v>
      </c>
      <c r="S195" s="5">
        <v>10</v>
      </c>
      <c r="T195" s="5"/>
      <c r="U195" s="5"/>
      <c r="V195" s="4">
        <f t="shared" si="121"/>
        <v>1.1603076923076923</v>
      </c>
      <c r="W195" s="5">
        <v>10</v>
      </c>
      <c r="X195" s="5" t="s">
        <v>401</v>
      </c>
      <c r="Y195" s="5" t="s">
        <v>401</v>
      </c>
      <c r="Z195" s="5" t="s">
        <v>401</v>
      </c>
      <c r="AA195" s="5"/>
      <c r="AB195" s="31">
        <f t="shared" si="110"/>
        <v>0.99294389845762454</v>
      </c>
      <c r="AC195" s="32">
        <v>1378</v>
      </c>
      <c r="AD195" s="24">
        <f t="shared" si="111"/>
        <v>751.63636363636363</v>
      </c>
      <c r="AE195" s="24">
        <f t="shared" si="112"/>
        <v>746.3</v>
      </c>
      <c r="AF195" s="24">
        <f t="shared" si="113"/>
        <v>-5.3363636363636715</v>
      </c>
      <c r="AG195" s="24">
        <v>120.3</v>
      </c>
      <c r="AH195" s="24">
        <v>157.5</v>
      </c>
      <c r="AI195" s="24">
        <v>25.3</v>
      </c>
      <c r="AJ195" s="24">
        <v>65.5</v>
      </c>
      <c r="AK195" s="24">
        <v>134.80000000000001</v>
      </c>
      <c r="AL195" s="24">
        <v>44.4</v>
      </c>
      <c r="AM195" s="24">
        <f t="shared" si="114"/>
        <v>198.5</v>
      </c>
      <c r="AN195" s="47"/>
      <c r="AO195" s="24">
        <f t="shared" si="115"/>
        <v>198.5</v>
      </c>
      <c r="AP195" s="24"/>
      <c r="AQ195" s="24">
        <f t="shared" si="116"/>
        <v>198.5</v>
      </c>
      <c r="AR195" s="24">
        <v>118.9</v>
      </c>
      <c r="AS195" s="24">
        <f t="shared" si="83"/>
        <v>79.599999999999994</v>
      </c>
      <c r="AT195" s="42"/>
      <c r="AU195" s="42"/>
      <c r="AV195" s="42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9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9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9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9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9"/>
      <c r="GG195" s="8"/>
      <c r="GH195" s="8"/>
    </row>
    <row r="196" spans="1:190" s="2" customFormat="1" ht="17.100000000000001" customHeight="1">
      <c r="A196" s="13" t="s">
        <v>179</v>
      </c>
      <c r="B196" s="24">
        <v>2670.155786703634</v>
      </c>
      <c r="C196" s="24">
        <v>711.10984999999994</v>
      </c>
      <c r="D196" s="4">
        <f t="shared" si="109"/>
        <v>0.26631773829117317</v>
      </c>
      <c r="E196" s="10">
        <v>15</v>
      </c>
      <c r="F196" s="5">
        <f t="shared" si="117"/>
        <v>1</v>
      </c>
      <c r="G196" s="5">
        <v>10</v>
      </c>
      <c r="H196" s="5"/>
      <c r="I196" s="5"/>
      <c r="J196" s="4">
        <f t="shared" si="118"/>
        <v>1.1000195198126097</v>
      </c>
      <c r="K196" s="5">
        <v>10</v>
      </c>
      <c r="L196" s="5"/>
      <c r="M196" s="5"/>
      <c r="N196" s="4">
        <f t="shared" si="119"/>
        <v>1.1332346410066618</v>
      </c>
      <c r="O196" s="5">
        <v>15</v>
      </c>
      <c r="P196" s="5"/>
      <c r="Q196" s="5"/>
      <c r="R196" s="4">
        <f t="shared" si="120"/>
        <v>0.98575949367088611</v>
      </c>
      <c r="S196" s="5">
        <v>10</v>
      </c>
      <c r="T196" s="5"/>
      <c r="U196" s="5"/>
      <c r="V196" s="4">
        <f t="shared" si="121"/>
        <v>1.1603076923076923</v>
      </c>
      <c r="W196" s="5">
        <v>10</v>
      </c>
      <c r="X196" s="5" t="s">
        <v>401</v>
      </c>
      <c r="Y196" s="5" t="s">
        <v>401</v>
      </c>
      <c r="Z196" s="5" t="s">
        <v>401</v>
      </c>
      <c r="AA196" s="5"/>
      <c r="AB196" s="31">
        <f t="shared" si="110"/>
        <v>0.90648789639113447</v>
      </c>
      <c r="AC196" s="32">
        <v>994</v>
      </c>
      <c r="AD196" s="24">
        <f t="shared" si="111"/>
        <v>542.18181818181813</v>
      </c>
      <c r="AE196" s="24">
        <f t="shared" si="112"/>
        <v>491.5</v>
      </c>
      <c r="AF196" s="24">
        <f t="shared" si="113"/>
        <v>-50.68181818181813</v>
      </c>
      <c r="AG196" s="24">
        <v>56.9</v>
      </c>
      <c r="AH196" s="24">
        <v>75.5</v>
      </c>
      <c r="AI196" s="24">
        <v>72</v>
      </c>
      <c r="AJ196" s="24">
        <v>64.3</v>
      </c>
      <c r="AK196" s="24">
        <v>85.8</v>
      </c>
      <c r="AL196" s="24"/>
      <c r="AM196" s="24">
        <f t="shared" si="114"/>
        <v>137</v>
      </c>
      <c r="AN196" s="47"/>
      <c r="AO196" s="24">
        <f t="shared" si="115"/>
        <v>137</v>
      </c>
      <c r="AP196" s="24"/>
      <c r="AQ196" s="24">
        <f t="shared" si="116"/>
        <v>137</v>
      </c>
      <c r="AR196" s="24">
        <v>32.700000000000003</v>
      </c>
      <c r="AS196" s="24">
        <f t="shared" si="83"/>
        <v>104.3</v>
      </c>
      <c r="AT196" s="42"/>
      <c r="AU196" s="42"/>
      <c r="AV196" s="42"/>
      <c r="AW196" s="1"/>
      <c r="AX196" s="1"/>
      <c r="AY196" s="1"/>
      <c r="AZ196" s="1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9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9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9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9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9"/>
      <c r="GG196" s="8"/>
      <c r="GH196" s="8"/>
    </row>
    <row r="197" spans="1:190" s="2" customFormat="1" ht="17.100000000000001" customHeight="1">
      <c r="A197" s="13" t="s">
        <v>180</v>
      </c>
      <c r="B197" s="24">
        <v>1517.3395490720736</v>
      </c>
      <c r="C197" s="24">
        <v>556.46276999999998</v>
      </c>
      <c r="D197" s="4">
        <f t="shared" si="109"/>
        <v>0.36673582412078021</v>
      </c>
      <c r="E197" s="10">
        <v>15</v>
      </c>
      <c r="F197" s="5">
        <f t="shared" si="117"/>
        <v>1</v>
      </c>
      <c r="G197" s="5">
        <v>10</v>
      </c>
      <c r="H197" s="5"/>
      <c r="I197" s="5"/>
      <c r="J197" s="4">
        <f t="shared" si="118"/>
        <v>1.1000195198126097</v>
      </c>
      <c r="K197" s="5">
        <v>10</v>
      </c>
      <c r="L197" s="5"/>
      <c r="M197" s="5"/>
      <c r="N197" s="4">
        <f t="shared" si="119"/>
        <v>1.1332346410066618</v>
      </c>
      <c r="O197" s="5">
        <v>15</v>
      </c>
      <c r="P197" s="5"/>
      <c r="Q197" s="5"/>
      <c r="R197" s="4">
        <f t="shared" si="120"/>
        <v>0.98575949367088611</v>
      </c>
      <c r="S197" s="5">
        <v>10</v>
      </c>
      <c r="T197" s="5"/>
      <c r="U197" s="5"/>
      <c r="V197" s="4">
        <f t="shared" si="121"/>
        <v>1.1603076923076923</v>
      </c>
      <c r="W197" s="5">
        <v>10</v>
      </c>
      <c r="X197" s="5" t="s">
        <v>401</v>
      </c>
      <c r="Y197" s="5" t="s">
        <v>401</v>
      </c>
      <c r="Z197" s="5" t="s">
        <v>401</v>
      </c>
      <c r="AA197" s="5"/>
      <c r="AB197" s="31">
        <f t="shared" si="110"/>
        <v>0.92800605764033595</v>
      </c>
      <c r="AC197" s="32">
        <v>1624</v>
      </c>
      <c r="AD197" s="24">
        <f t="shared" si="111"/>
        <v>885.81818181818176</v>
      </c>
      <c r="AE197" s="24">
        <f t="shared" si="112"/>
        <v>822</v>
      </c>
      <c r="AF197" s="24">
        <f t="shared" si="113"/>
        <v>-63.818181818181756</v>
      </c>
      <c r="AG197" s="24">
        <v>185.4</v>
      </c>
      <c r="AH197" s="24">
        <v>35.799999999999997</v>
      </c>
      <c r="AI197" s="24">
        <v>91.9</v>
      </c>
      <c r="AJ197" s="24">
        <v>100.7</v>
      </c>
      <c r="AK197" s="24">
        <v>83.9</v>
      </c>
      <c r="AL197" s="24"/>
      <c r="AM197" s="24">
        <f t="shared" si="114"/>
        <v>324.3</v>
      </c>
      <c r="AN197" s="47"/>
      <c r="AO197" s="24">
        <f t="shared" si="115"/>
        <v>324.3</v>
      </c>
      <c r="AP197" s="24"/>
      <c r="AQ197" s="24">
        <f t="shared" si="116"/>
        <v>324.3</v>
      </c>
      <c r="AR197" s="24">
        <v>173</v>
      </c>
      <c r="AS197" s="24">
        <f t="shared" si="83"/>
        <v>151.30000000000001</v>
      </c>
      <c r="AT197" s="42"/>
      <c r="AU197" s="42"/>
      <c r="AV197" s="42"/>
      <c r="AW197" s="1"/>
      <c r="AX197" s="1"/>
      <c r="AY197" s="1"/>
      <c r="AZ197" s="1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9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9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9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9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9"/>
      <c r="GG197" s="8"/>
      <c r="GH197" s="8"/>
    </row>
    <row r="198" spans="1:190" s="2" customFormat="1" ht="17.100000000000001" customHeight="1">
      <c r="A198" s="13" t="s">
        <v>181</v>
      </c>
      <c r="B198" s="24">
        <v>696.15196264771782</v>
      </c>
      <c r="C198" s="24">
        <v>484.83041999999995</v>
      </c>
      <c r="D198" s="4">
        <f t="shared" si="109"/>
        <v>0.69644337158228276</v>
      </c>
      <c r="E198" s="10">
        <v>15</v>
      </c>
      <c r="F198" s="5">
        <f t="shared" si="117"/>
        <v>1</v>
      </c>
      <c r="G198" s="5">
        <v>10</v>
      </c>
      <c r="H198" s="5"/>
      <c r="I198" s="5"/>
      <c r="J198" s="4">
        <f t="shared" si="118"/>
        <v>1.1000195198126097</v>
      </c>
      <c r="K198" s="5">
        <v>10</v>
      </c>
      <c r="L198" s="5"/>
      <c r="M198" s="5"/>
      <c r="N198" s="4">
        <f t="shared" si="119"/>
        <v>1.1332346410066618</v>
      </c>
      <c r="O198" s="5">
        <v>15</v>
      </c>
      <c r="P198" s="5"/>
      <c r="Q198" s="5"/>
      <c r="R198" s="4">
        <f t="shared" si="120"/>
        <v>0.98575949367088611</v>
      </c>
      <c r="S198" s="5">
        <v>10</v>
      </c>
      <c r="T198" s="5"/>
      <c r="U198" s="5"/>
      <c r="V198" s="4">
        <f t="shared" si="121"/>
        <v>1.1603076923076923</v>
      </c>
      <c r="W198" s="5">
        <v>10</v>
      </c>
      <c r="X198" s="5" t="s">
        <v>401</v>
      </c>
      <c r="Y198" s="5" t="s">
        <v>401</v>
      </c>
      <c r="Z198" s="5" t="s">
        <v>401</v>
      </c>
      <c r="AA198" s="5"/>
      <c r="AB198" s="31">
        <f t="shared" si="110"/>
        <v>0.99865767495351498</v>
      </c>
      <c r="AC198" s="32">
        <v>1343</v>
      </c>
      <c r="AD198" s="24">
        <f t="shared" si="111"/>
        <v>732.5454545454545</v>
      </c>
      <c r="AE198" s="24">
        <f t="shared" si="112"/>
        <v>731.6</v>
      </c>
      <c r="AF198" s="24">
        <f t="shared" si="113"/>
        <v>-0.94545454545448138</v>
      </c>
      <c r="AG198" s="24">
        <v>87.6</v>
      </c>
      <c r="AH198" s="24">
        <v>89.7</v>
      </c>
      <c r="AI198" s="24">
        <v>82.9</v>
      </c>
      <c r="AJ198" s="24">
        <v>126.9</v>
      </c>
      <c r="AK198" s="24">
        <v>91</v>
      </c>
      <c r="AL198" s="24">
        <v>15.9</v>
      </c>
      <c r="AM198" s="24">
        <f t="shared" si="114"/>
        <v>237.6</v>
      </c>
      <c r="AN198" s="47"/>
      <c r="AO198" s="24">
        <f t="shared" si="115"/>
        <v>237.6</v>
      </c>
      <c r="AP198" s="24"/>
      <c r="AQ198" s="24">
        <f t="shared" si="116"/>
        <v>237.6</v>
      </c>
      <c r="AR198" s="24">
        <v>164.2</v>
      </c>
      <c r="AS198" s="24">
        <f t="shared" si="83"/>
        <v>73.400000000000006</v>
      </c>
      <c r="AT198" s="42"/>
      <c r="AU198" s="42"/>
      <c r="AV198" s="42"/>
      <c r="AW198" s="1"/>
      <c r="AX198" s="1"/>
      <c r="AY198" s="1"/>
      <c r="AZ198" s="1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9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9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9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9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9"/>
      <c r="GG198" s="8"/>
      <c r="GH198" s="8"/>
    </row>
    <row r="199" spans="1:190" s="2" customFormat="1" ht="17.100000000000001" customHeight="1">
      <c r="A199" s="13" t="s">
        <v>182</v>
      </c>
      <c r="B199" s="24">
        <v>732.14967183018109</v>
      </c>
      <c r="C199" s="24">
        <v>407.31887999999998</v>
      </c>
      <c r="D199" s="4">
        <f t="shared" si="109"/>
        <v>0.55633280416804698</v>
      </c>
      <c r="E199" s="10">
        <v>15</v>
      </c>
      <c r="F199" s="5">
        <f t="shared" si="117"/>
        <v>1</v>
      </c>
      <c r="G199" s="5">
        <v>10</v>
      </c>
      <c r="H199" s="5"/>
      <c r="I199" s="5"/>
      <c r="J199" s="4">
        <f t="shared" si="118"/>
        <v>1.1000195198126097</v>
      </c>
      <c r="K199" s="5">
        <v>10</v>
      </c>
      <c r="L199" s="5"/>
      <c r="M199" s="5"/>
      <c r="N199" s="4">
        <f t="shared" si="119"/>
        <v>1.1332346410066618</v>
      </c>
      <c r="O199" s="5">
        <v>15</v>
      </c>
      <c r="P199" s="5"/>
      <c r="Q199" s="5"/>
      <c r="R199" s="4">
        <f t="shared" si="120"/>
        <v>0.98575949367088611</v>
      </c>
      <c r="S199" s="5">
        <v>10</v>
      </c>
      <c r="T199" s="5"/>
      <c r="U199" s="5"/>
      <c r="V199" s="4">
        <f t="shared" si="121"/>
        <v>1.1603076923076923</v>
      </c>
      <c r="W199" s="5">
        <v>10</v>
      </c>
      <c r="X199" s="5" t="s">
        <v>401</v>
      </c>
      <c r="Y199" s="5" t="s">
        <v>401</v>
      </c>
      <c r="Z199" s="5" t="s">
        <v>401</v>
      </c>
      <c r="AA199" s="5"/>
      <c r="AB199" s="31">
        <f t="shared" si="110"/>
        <v>0.96863398193617867</v>
      </c>
      <c r="AC199" s="32">
        <v>1296</v>
      </c>
      <c r="AD199" s="24">
        <f t="shared" si="111"/>
        <v>706.90909090909088</v>
      </c>
      <c r="AE199" s="24">
        <f t="shared" si="112"/>
        <v>684.7</v>
      </c>
      <c r="AF199" s="24">
        <f t="shared" si="113"/>
        <v>-22.209090909090833</v>
      </c>
      <c r="AG199" s="24">
        <v>37</v>
      </c>
      <c r="AH199" s="24">
        <v>19.399999999999999</v>
      </c>
      <c r="AI199" s="24">
        <v>128.30000000000001</v>
      </c>
      <c r="AJ199" s="24">
        <v>135.9</v>
      </c>
      <c r="AK199" s="24">
        <v>56.5</v>
      </c>
      <c r="AL199" s="24"/>
      <c r="AM199" s="24">
        <f t="shared" si="114"/>
        <v>307.60000000000002</v>
      </c>
      <c r="AN199" s="47"/>
      <c r="AO199" s="24">
        <f t="shared" si="115"/>
        <v>307.60000000000002</v>
      </c>
      <c r="AP199" s="24"/>
      <c r="AQ199" s="24">
        <f t="shared" si="116"/>
        <v>307.60000000000002</v>
      </c>
      <c r="AR199" s="24">
        <v>215.6</v>
      </c>
      <c r="AS199" s="24">
        <f t="shared" si="83"/>
        <v>92</v>
      </c>
      <c r="AT199" s="42"/>
      <c r="AU199" s="42"/>
      <c r="AV199" s="42"/>
      <c r="AW199" s="1"/>
      <c r="AX199" s="1"/>
      <c r="AY199" s="1"/>
      <c r="AZ199" s="1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9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9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9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9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9"/>
      <c r="GG199" s="8"/>
      <c r="GH199" s="8"/>
    </row>
    <row r="200" spans="1:190" s="2" customFormat="1" ht="17.100000000000001" customHeight="1">
      <c r="A200" s="13" t="s">
        <v>183</v>
      </c>
      <c r="B200" s="24">
        <v>984.66498764849905</v>
      </c>
      <c r="C200" s="24">
        <v>612.18002999999999</v>
      </c>
      <c r="D200" s="4">
        <f t="shared" si="109"/>
        <v>0.62171402220968686</v>
      </c>
      <c r="E200" s="10">
        <v>15</v>
      </c>
      <c r="F200" s="5">
        <f t="shared" si="117"/>
        <v>1</v>
      </c>
      <c r="G200" s="5">
        <v>10</v>
      </c>
      <c r="H200" s="5"/>
      <c r="I200" s="5"/>
      <c r="J200" s="4">
        <f t="shared" si="118"/>
        <v>1.1000195198126097</v>
      </c>
      <c r="K200" s="5">
        <v>10</v>
      </c>
      <c r="L200" s="5"/>
      <c r="M200" s="5"/>
      <c r="N200" s="4">
        <f t="shared" si="119"/>
        <v>1.1332346410066618</v>
      </c>
      <c r="O200" s="5">
        <v>15</v>
      </c>
      <c r="P200" s="5"/>
      <c r="Q200" s="5"/>
      <c r="R200" s="4">
        <f t="shared" si="120"/>
        <v>0.98575949367088611</v>
      </c>
      <c r="S200" s="5">
        <v>10</v>
      </c>
      <c r="T200" s="5"/>
      <c r="U200" s="5"/>
      <c r="V200" s="4">
        <f t="shared" si="121"/>
        <v>1.1603076923076923</v>
      </c>
      <c r="W200" s="5">
        <v>10</v>
      </c>
      <c r="X200" s="5" t="s">
        <v>401</v>
      </c>
      <c r="Y200" s="5" t="s">
        <v>401</v>
      </c>
      <c r="Z200" s="5" t="s">
        <v>401</v>
      </c>
      <c r="AA200" s="5"/>
      <c r="AB200" s="31">
        <f t="shared" si="110"/>
        <v>0.98264424294510166</v>
      </c>
      <c r="AC200" s="32">
        <v>1283</v>
      </c>
      <c r="AD200" s="24">
        <f t="shared" si="111"/>
        <v>699.81818181818187</v>
      </c>
      <c r="AE200" s="24">
        <f t="shared" si="112"/>
        <v>687.7</v>
      </c>
      <c r="AF200" s="24">
        <f t="shared" si="113"/>
        <v>-12.118181818181824</v>
      </c>
      <c r="AG200" s="24">
        <v>105.3</v>
      </c>
      <c r="AH200" s="24">
        <v>143.4</v>
      </c>
      <c r="AI200" s="24">
        <v>55.6</v>
      </c>
      <c r="AJ200" s="24">
        <v>98.2</v>
      </c>
      <c r="AK200" s="24">
        <v>76.400000000000006</v>
      </c>
      <c r="AL200" s="24"/>
      <c r="AM200" s="24">
        <f t="shared" si="114"/>
        <v>208.8</v>
      </c>
      <c r="AN200" s="47"/>
      <c r="AO200" s="24">
        <f t="shared" si="115"/>
        <v>208.8</v>
      </c>
      <c r="AP200" s="24"/>
      <c r="AQ200" s="24">
        <f t="shared" si="116"/>
        <v>208.8</v>
      </c>
      <c r="AR200" s="24">
        <v>127.5</v>
      </c>
      <c r="AS200" s="24">
        <f t="shared" ref="AS200:AS263" si="122">ROUND(AQ200-AR200,1)</f>
        <v>81.3</v>
      </c>
      <c r="AT200" s="42"/>
      <c r="AU200" s="42"/>
      <c r="AV200" s="42"/>
      <c r="AW200" s="1"/>
      <c r="AX200" s="1"/>
      <c r="AY200" s="1"/>
      <c r="AZ200" s="1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9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9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9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9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9"/>
      <c r="GG200" s="8"/>
      <c r="GH200" s="8"/>
    </row>
    <row r="201" spans="1:190" s="2" customFormat="1" ht="17.100000000000001" customHeight="1">
      <c r="A201" s="13" t="s">
        <v>184</v>
      </c>
      <c r="B201" s="24">
        <v>1094.0247303537783</v>
      </c>
      <c r="C201" s="24">
        <v>518.45607000000007</v>
      </c>
      <c r="D201" s="4">
        <f t="shared" si="109"/>
        <v>0.47389794363455134</v>
      </c>
      <c r="E201" s="10">
        <v>15</v>
      </c>
      <c r="F201" s="5">
        <f t="shared" si="117"/>
        <v>1</v>
      </c>
      <c r="G201" s="5">
        <v>10</v>
      </c>
      <c r="H201" s="5"/>
      <c r="I201" s="5"/>
      <c r="J201" s="4">
        <f t="shared" si="118"/>
        <v>1.1000195198126097</v>
      </c>
      <c r="K201" s="5">
        <v>10</v>
      </c>
      <c r="L201" s="5"/>
      <c r="M201" s="5"/>
      <c r="N201" s="4">
        <f t="shared" si="119"/>
        <v>1.1332346410066618</v>
      </c>
      <c r="O201" s="5">
        <v>15</v>
      </c>
      <c r="P201" s="5"/>
      <c r="Q201" s="5"/>
      <c r="R201" s="4">
        <f t="shared" si="120"/>
        <v>0.98575949367088611</v>
      </c>
      <c r="S201" s="5">
        <v>10</v>
      </c>
      <c r="T201" s="5"/>
      <c r="U201" s="5"/>
      <c r="V201" s="4">
        <f t="shared" si="121"/>
        <v>1.1603076923076923</v>
      </c>
      <c r="W201" s="5">
        <v>10</v>
      </c>
      <c r="X201" s="5" t="s">
        <v>401</v>
      </c>
      <c r="Y201" s="5" t="s">
        <v>401</v>
      </c>
      <c r="Z201" s="5" t="s">
        <v>401</v>
      </c>
      <c r="AA201" s="5"/>
      <c r="AB201" s="31">
        <f t="shared" si="110"/>
        <v>0.9509693689647154</v>
      </c>
      <c r="AC201" s="32">
        <v>1435</v>
      </c>
      <c r="AD201" s="24">
        <f t="shared" si="111"/>
        <v>782.72727272727275</v>
      </c>
      <c r="AE201" s="24">
        <f t="shared" si="112"/>
        <v>744.3</v>
      </c>
      <c r="AF201" s="24">
        <f t="shared" si="113"/>
        <v>-38.427272727272793</v>
      </c>
      <c r="AG201" s="24">
        <v>20.100000000000001</v>
      </c>
      <c r="AH201" s="24">
        <v>78.599999999999994</v>
      </c>
      <c r="AI201" s="24">
        <v>83.2</v>
      </c>
      <c r="AJ201" s="24">
        <v>10.4</v>
      </c>
      <c r="AK201" s="24">
        <v>23.5</v>
      </c>
      <c r="AL201" s="24">
        <v>195.60000000000002</v>
      </c>
      <c r="AM201" s="24">
        <f t="shared" si="114"/>
        <v>332.9</v>
      </c>
      <c r="AN201" s="47"/>
      <c r="AO201" s="24">
        <f t="shared" si="115"/>
        <v>332.9</v>
      </c>
      <c r="AP201" s="24">
        <f>MIN(AO201,18.9)</f>
        <v>18.899999999999999</v>
      </c>
      <c r="AQ201" s="24">
        <f t="shared" si="116"/>
        <v>314</v>
      </c>
      <c r="AR201" s="24">
        <v>198.3</v>
      </c>
      <c r="AS201" s="24">
        <f t="shared" si="122"/>
        <v>115.7</v>
      </c>
      <c r="AT201" s="42"/>
      <c r="AU201" s="42"/>
      <c r="AV201" s="42"/>
      <c r="AW201" s="1"/>
      <c r="AX201" s="1"/>
      <c r="AY201" s="1"/>
      <c r="AZ201" s="1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9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9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9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9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9"/>
      <c r="GG201" s="8"/>
      <c r="GH201" s="8"/>
    </row>
    <row r="202" spans="1:190" s="2" customFormat="1" ht="17.100000000000001" customHeight="1">
      <c r="A202" s="17" t="s">
        <v>185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24"/>
      <c r="AS202" s="24"/>
      <c r="AT202" s="42"/>
      <c r="AU202" s="42"/>
      <c r="AV202" s="42"/>
      <c r="AW202" s="1"/>
      <c r="AX202" s="1"/>
      <c r="AY202" s="1"/>
      <c r="AZ202" s="1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9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9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9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9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9"/>
      <c r="GG202" s="8"/>
      <c r="GH202" s="8"/>
    </row>
    <row r="203" spans="1:190" s="2" customFormat="1" ht="17.100000000000001" customHeight="1">
      <c r="A203" s="13" t="s">
        <v>186</v>
      </c>
      <c r="B203" s="24">
        <v>1111.7731922456101</v>
      </c>
      <c r="C203" s="24">
        <v>1502.0881200000001</v>
      </c>
      <c r="D203" s="4">
        <f t="shared" si="109"/>
        <v>1.2151074239311359</v>
      </c>
      <c r="E203" s="10">
        <v>15</v>
      </c>
      <c r="F203" s="5">
        <f>F$42</f>
        <v>1</v>
      </c>
      <c r="G203" s="5">
        <v>10</v>
      </c>
      <c r="H203" s="5"/>
      <c r="I203" s="5"/>
      <c r="J203" s="4">
        <f>J$42</f>
        <v>1.145961118619399</v>
      </c>
      <c r="K203" s="5">
        <v>10</v>
      </c>
      <c r="L203" s="5"/>
      <c r="M203" s="5"/>
      <c r="N203" s="4">
        <f>N$42</f>
        <v>0.3012583271650629</v>
      </c>
      <c r="O203" s="5">
        <v>15</v>
      </c>
      <c r="P203" s="5"/>
      <c r="Q203" s="5"/>
      <c r="R203" s="4">
        <f>R$42</f>
        <v>1.0427643312101911</v>
      </c>
      <c r="S203" s="5">
        <v>10</v>
      </c>
      <c r="T203" s="5"/>
      <c r="U203" s="5"/>
      <c r="V203" s="4">
        <f>V$42</f>
        <v>1.0757575757575757</v>
      </c>
      <c r="W203" s="5">
        <v>10</v>
      </c>
      <c r="X203" s="5" t="s">
        <v>401</v>
      </c>
      <c r="Y203" s="5" t="s">
        <v>401</v>
      </c>
      <c r="Z203" s="5" t="s">
        <v>401</v>
      </c>
      <c r="AA203" s="5"/>
      <c r="AB203" s="31">
        <f t="shared" si="110"/>
        <v>0.93414737889020905</v>
      </c>
      <c r="AC203" s="32">
        <v>1659</v>
      </c>
      <c r="AD203" s="24">
        <f t="shared" si="111"/>
        <v>904.90909090909088</v>
      </c>
      <c r="AE203" s="24">
        <f t="shared" si="112"/>
        <v>845.3</v>
      </c>
      <c r="AF203" s="24">
        <f t="shared" si="113"/>
        <v>-59.609090909090924</v>
      </c>
      <c r="AG203" s="24">
        <v>138.1</v>
      </c>
      <c r="AH203" s="24">
        <v>133</v>
      </c>
      <c r="AI203" s="24">
        <v>142.19999999999999</v>
      </c>
      <c r="AJ203" s="24">
        <v>92.5</v>
      </c>
      <c r="AK203" s="24">
        <v>146</v>
      </c>
      <c r="AL203" s="24">
        <v>109.5</v>
      </c>
      <c r="AM203" s="24">
        <f t="shared" si="114"/>
        <v>84</v>
      </c>
      <c r="AN203" s="47"/>
      <c r="AO203" s="24">
        <f t="shared" si="115"/>
        <v>84</v>
      </c>
      <c r="AP203" s="24"/>
      <c r="AQ203" s="24">
        <f t="shared" si="116"/>
        <v>84</v>
      </c>
      <c r="AR203" s="24">
        <v>264.8</v>
      </c>
      <c r="AS203" s="24">
        <f t="shared" si="122"/>
        <v>-180.8</v>
      </c>
      <c r="AT203" s="42"/>
      <c r="AU203" s="42"/>
      <c r="AV203" s="42"/>
      <c r="AW203" s="1"/>
      <c r="AX203" s="1"/>
      <c r="AY203" s="1"/>
      <c r="AZ203" s="1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9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9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9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9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9"/>
      <c r="GG203" s="8"/>
      <c r="GH203" s="8"/>
    </row>
    <row r="204" spans="1:190" s="2" customFormat="1" ht="17.100000000000001" customHeight="1">
      <c r="A204" s="13" t="s">
        <v>187</v>
      </c>
      <c r="B204" s="24">
        <v>326.37015752467289</v>
      </c>
      <c r="C204" s="24">
        <v>237.19134000000008</v>
      </c>
      <c r="D204" s="4">
        <f t="shared" si="109"/>
        <v>0.72675560106033565</v>
      </c>
      <c r="E204" s="10">
        <v>15</v>
      </c>
      <c r="F204" s="5">
        <f t="shared" ref="F204:F214" si="123">F$42</f>
        <v>1</v>
      </c>
      <c r="G204" s="5">
        <v>10</v>
      </c>
      <c r="H204" s="5"/>
      <c r="I204" s="5"/>
      <c r="J204" s="4">
        <f t="shared" ref="J204:J213" si="124">J$42</f>
        <v>1.145961118619399</v>
      </c>
      <c r="K204" s="5">
        <v>10</v>
      </c>
      <c r="L204" s="5"/>
      <c r="M204" s="5"/>
      <c r="N204" s="4">
        <f t="shared" ref="N204:N213" si="125">N$42</f>
        <v>0.3012583271650629</v>
      </c>
      <c r="O204" s="5">
        <v>15</v>
      </c>
      <c r="P204" s="5"/>
      <c r="Q204" s="5"/>
      <c r="R204" s="4">
        <f t="shared" ref="R204:R213" si="126">R$42</f>
        <v>1.0427643312101911</v>
      </c>
      <c r="S204" s="5">
        <v>10</v>
      </c>
      <c r="T204" s="5"/>
      <c r="U204" s="5"/>
      <c r="V204" s="4">
        <f t="shared" ref="V204:V213" si="127">V$42</f>
        <v>1.0757575757575757</v>
      </c>
      <c r="W204" s="5">
        <v>10</v>
      </c>
      <c r="X204" s="5" t="s">
        <v>401</v>
      </c>
      <c r="Y204" s="5" t="s">
        <v>401</v>
      </c>
      <c r="Z204" s="5" t="s">
        <v>401</v>
      </c>
      <c r="AA204" s="5"/>
      <c r="AB204" s="31">
        <f t="shared" si="110"/>
        <v>0.82950055970360903</v>
      </c>
      <c r="AC204" s="32">
        <v>1737</v>
      </c>
      <c r="AD204" s="24">
        <f t="shared" si="111"/>
        <v>947.4545454545455</v>
      </c>
      <c r="AE204" s="24">
        <f t="shared" si="112"/>
        <v>785.9</v>
      </c>
      <c r="AF204" s="24">
        <f t="shared" si="113"/>
        <v>-161.55454545454552</v>
      </c>
      <c r="AG204" s="24">
        <v>149.6</v>
      </c>
      <c r="AH204" s="24">
        <v>191.4</v>
      </c>
      <c r="AI204" s="24">
        <v>46.5</v>
      </c>
      <c r="AJ204" s="24">
        <v>154.30000000000001</v>
      </c>
      <c r="AK204" s="24">
        <v>94.4</v>
      </c>
      <c r="AL204" s="24">
        <v>26.6</v>
      </c>
      <c r="AM204" s="24">
        <f t="shared" si="114"/>
        <v>123.1</v>
      </c>
      <c r="AN204" s="47"/>
      <c r="AO204" s="24">
        <f t="shared" si="115"/>
        <v>123.1</v>
      </c>
      <c r="AP204" s="24"/>
      <c r="AQ204" s="24">
        <f t="shared" si="116"/>
        <v>123.1</v>
      </c>
      <c r="AR204" s="24">
        <v>213.2</v>
      </c>
      <c r="AS204" s="24">
        <f t="shared" si="122"/>
        <v>-90.1</v>
      </c>
      <c r="AT204" s="42"/>
      <c r="AU204" s="42"/>
      <c r="AV204" s="42"/>
      <c r="AW204" s="1"/>
      <c r="AX204" s="1"/>
      <c r="AY204" s="1"/>
      <c r="AZ204" s="1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9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9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9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9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9"/>
      <c r="GG204" s="8"/>
      <c r="GH204" s="8"/>
    </row>
    <row r="205" spans="1:190" s="2" customFormat="1" ht="17.100000000000001" customHeight="1">
      <c r="A205" s="13" t="s">
        <v>188</v>
      </c>
      <c r="B205" s="24">
        <v>791.69944756876089</v>
      </c>
      <c r="C205" s="24">
        <v>960.88807000000008</v>
      </c>
      <c r="D205" s="4">
        <f t="shared" si="109"/>
        <v>1.2013703095222312</v>
      </c>
      <c r="E205" s="10">
        <v>15</v>
      </c>
      <c r="F205" s="5">
        <f t="shared" si="123"/>
        <v>1</v>
      </c>
      <c r="G205" s="5">
        <v>10</v>
      </c>
      <c r="H205" s="5"/>
      <c r="I205" s="5"/>
      <c r="J205" s="4">
        <f t="shared" si="124"/>
        <v>1.145961118619399</v>
      </c>
      <c r="K205" s="5">
        <v>10</v>
      </c>
      <c r="L205" s="5"/>
      <c r="M205" s="5"/>
      <c r="N205" s="4">
        <f t="shared" si="125"/>
        <v>0.3012583271650629</v>
      </c>
      <c r="O205" s="5">
        <v>15</v>
      </c>
      <c r="P205" s="5"/>
      <c r="Q205" s="5"/>
      <c r="R205" s="4">
        <f t="shared" si="126"/>
        <v>1.0427643312101911</v>
      </c>
      <c r="S205" s="5">
        <v>10</v>
      </c>
      <c r="T205" s="5"/>
      <c r="U205" s="5"/>
      <c r="V205" s="4">
        <f t="shared" si="127"/>
        <v>1.0757575757575757</v>
      </c>
      <c r="W205" s="5">
        <v>10</v>
      </c>
      <c r="X205" s="5" t="s">
        <v>401</v>
      </c>
      <c r="Y205" s="5" t="s">
        <v>401</v>
      </c>
      <c r="Z205" s="5" t="s">
        <v>401</v>
      </c>
      <c r="AA205" s="5"/>
      <c r="AB205" s="31">
        <f t="shared" si="110"/>
        <v>0.93120371151687253</v>
      </c>
      <c r="AC205" s="32">
        <v>3289</v>
      </c>
      <c r="AD205" s="24">
        <f t="shared" si="111"/>
        <v>1794</v>
      </c>
      <c r="AE205" s="24">
        <f t="shared" si="112"/>
        <v>1670.6</v>
      </c>
      <c r="AF205" s="24">
        <f t="shared" si="113"/>
        <v>-123.40000000000009</v>
      </c>
      <c r="AG205" s="24">
        <v>357.4</v>
      </c>
      <c r="AH205" s="24">
        <v>370.3</v>
      </c>
      <c r="AI205" s="24">
        <v>90.8</v>
      </c>
      <c r="AJ205" s="24">
        <v>344.8</v>
      </c>
      <c r="AK205" s="24">
        <v>263.10000000000002</v>
      </c>
      <c r="AL205" s="24">
        <v>155.19999999999999</v>
      </c>
      <c r="AM205" s="24">
        <f t="shared" si="114"/>
        <v>89</v>
      </c>
      <c r="AN205" s="47"/>
      <c r="AO205" s="24">
        <f t="shared" si="115"/>
        <v>89</v>
      </c>
      <c r="AP205" s="24"/>
      <c r="AQ205" s="24">
        <f t="shared" si="116"/>
        <v>89</v>
      </c>
      <c r="AR205" s="24">
        <v>442</v>
      </c>
      <c r="AS205" s="24">
        <f t="shared" si="122"/>
        <v>-353</v>
      </c>
      <c r="AT205" s="42"/>
      <c r="AU205" s="42"/>
      <c r="AV205" s="42"/>
      <c r="AW205" s="1"/>
      <c r="AX205" s="1"/>
      <c r="AY205" s="1"/>
      <c r="AZ205" s="1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9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9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9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9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9"/>
      <c r="GG205" s="8"/>
      <c r="GH205" s="8"/>
    </row>
    <row r="206" spans="1:190" s="2" customFormat="1" ht="17.100000000000001" customHeight="1">
      <c r="A206" s="13" t="s">
        <v>189</v>
      </c>
      <c r="B206" s="24">
        <v>548.8350485565586</v>
      </c>
      <c r="C206" s="24">
        <v>272.07232999999997</v>
      </c>
      <c r="D206" s="4">
        <f t="shared" si="109"/>
        <v>0.49572695970410924</v>
      </c>
      <c r="E206" s="10">
        <v>15</v>
      </c>
      <c r="F206" s="5">
        <f t="shared" si="123"/>
        <v>1</v>
      </c>
      <c r="G206" s="5">
        <v>10</v>
      </c>
      <c r="H206" s="5"/>
      <c r="I206" s="5"/>
      <c r="J206" s="4">
        <f t="shared" si="124"/>
        <v>1.145961118619399</v>
      </c>
      <c r="K206" s="5">
        <v>10</v>
      </c>
      <c r="L206" s="5"/>
      <c r="M206" s="5"/>
      <c r="N206" s="4">
        <f t="shared" si="125"/>
        <v>0.3012583271650629</v>
      </c>
      <c r="O206" s="5">
        <v>15</v>
      </c>
      <c r="P206" s="5"/>
      <c r="Q206" s="5"/>
      <c r="R206" s="4">
        <f t="shared" si="126"/>
        <v>1.0427643312101911</v>
      </c>
      <c r="S206" s="5">
        <v>10</v>
      </c>
      <c r="T206" s="5"/>
      <c r="U206" s="5"/>
      <c r="V206" s="4">
        <f t="shared" si="127"/>
        <v>1.0757575757575757</v>
      </c>
      <c r="W206" s="5">
        <v>10</v>
      </c>
      <c r="X206" s="5" t="s">
        <v>401</v>
      </c>
      <c r="Y206" s="5" t="s">
        <v>401</v>
      </c>
      <c r="Z206" s="5" t="s">
        <v>401</v>
      </c>
      <c r="AA206" s="5"/>
      <c r="AB206" s="31">
        <f t="shared" si="110"/>
        <v>0.77999442227013205</v>
      </c>
      <c r="AC206" s="32">
        <v>1648</v>
      </c>
      <c r="AD206" s="24">
        <f t="shared" si="111"/>
        <v>898.90909090909088</v>
      </c>
      <c r="AE206" s="24">
        <f t="shared" si="112"/>
        <v>701.1</v>
      </c>
      <c r="AF206" s="24">
        <f t="shared" si="113"/>
        <v>-197.80909090909086</v>
      </c>
      <c r="AG206" s="24">
        <v>184.2</v>
      </c>
      <c r="AH206" s="24">
        <v>184.1</v>
      </c>
      <c r="AI206" s="24">
        <v>0</v>
      </c>
      <c r="AJ206" s="24">
        <v>95.4</v>
      </c>
      <c r="AK206" s="24">
        <v>87.3</v>
      </c>
      <c r="AL206" s="24">
        <v>39.4</v>
      </c>
      <c r="AM206" s="24">
        <f t="shared" si="114"/>
        <v>110.7</v>
      </c>
      <c r="AN206" s="47"/>
      <c r="AO206" s="24">
        <f t="shared" si="115"/>
        <v>110.7</v>
      </c>
      <c r="AP206" s="24"/>
      <c r="AQ206" s="24">
        <f t="shared" si="116"/>
        <v>110.7</v>
      </c>
      <c r="AR206" s="24">
        <v>151.69999999999999</v>
      </c>
      <c r="AS206" s="24">
        <f t="shared" si="122"/>
        <v>-41</v>
      </c>
      <c r="AT206" s="42"/>
      <c r="AU206" s="42"/>
      <c r="AV206" s="42"/>
      <c r="AW206" s="1"/>
      <c r="AX206" s="1"/>
      <c r="AY206" s="1"/>
      <c r="AZ206" s="1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9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9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9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9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9"/>
      <c r="GG206" s="8"/>
      <c r="GH206" s="8"/>
    </row>
    <row r="207" spans="1:190" s="2" customFormat="1" ht="17.100000000000001" customHeight="1">
      <c r="A207" s="13" t="s">
        <v>190</v>
      </c>
      <c r="B207" s="24">
        <v>897.43178013374859</v>
      </c>
      <c r="C207" s="24">
        <v>1574.40716</v>
      </c>
      <c r="D207" s="4">
        <f t="shared" si="109"/>
        <v>1.255434745554181</v>
      </c>
      <c r="E207" s="10">
        <v>15</v>
      </c>
      <c r="F207" s="5">
        <f t="shared" si="123"/>
        <v>1</v>
      </c>
      <c r="G207" s="5">
        <v>10</v>
      </c>
      <c r="H207" s="5"/>
      <c r="I207" s="5"/>
      <c r="J207" s="4">
        <f t="shared" si="124"/>
        <v>1.145961118619399</v>
      </c>
      <c r="K207" s="5">
        <v>10</v>
      </c>
      <c r="L207" s="5"/>
      <c r="M207" s="5"/>
      <c r="N207" s="4">
        <f t="shared" si="125"/>
        <v>0.3012583271650629</v>
      </c>
      <c r="O207" s="5">
        <v>15</v>
      </c>
      <c r="P207" s="5"/>
      <c r="Q207" s="5"/>
      <c r="R207" s="4">
        <f t="shared" si="126"/>
        <v>1.0427643312101911</v>
      </c>
      <c r="S207" s="5">
        <v>10</v>
      </c>
      <c r="T207" s="5"/>
      <c r="U207" s="5"/>
      <c r="V207" s="4">
        <f t="shared" si="127"/>
        <v>1.0757575757575757</v>
      </c>
      <c r="W207" s="5">
        <v>10</v>
      </c>
      <c r="X207" s="5" t="s">
        <v>401</v>
      </c>
      <c r="Y207" s="5" t="s">
        <v>401</v>
      </c>
      <c r="Z207" s="5" t="s">
        <v>401</v>
      </c>
      <c r="AA207" s="5"/>
      <c r="AB207" s="31">
        <f t="shared" si="110"/>
        <v>0.9427889478094329</v>
      </c>
      <c r="AC207" s="32">
        <v>1811</v>
      </c>
      <c r="AD207" s="24">
        <f t="shared" si="111"/>
        <v>987.81818181818176</v>
      </c>
      <c r="AE207" s="24">
        <f t="shared" si="112"/>
        <v>931.3</v>
      </c>
      <c r="AF207" s="24">
        <f t="shared" si="113"/>
        <v>-56.518181818181802</v>
      </c>
      <c r="AG207" s="24">
        <v>202.4</v>
      </c>
      <c r="AH207" s="24">
        <v>204.6</v>
      </c>
      <c r="AI207" s="24">
        <v>111.1</v>
      </c>
      <c r="AJ207" s="24">
        <v>189.1</v>
      </c>
      <c r="AK207" s="24">
        <v>189.3</v>
      </c>
      <c r="AL207" s="24">
        <v>52</v>
      </c>
      <c r="AM207" s="24">
        <f t="shared" si="114"/>
        <v>-17.2</v>
      </c>
      <c r="AN207" s="47"/>
      <c r="AO207" s="24">
        <f t="shared" si="115"/>
        <v>0</v>
      </c>
      <c r="AP207" s="24"/>
      <c r="AQ207" s="24">
        <f t="shared" si="116"/>
        <v>0</v>
      </c>
      <c r="AR207" s="24">
        <v>188.7</v>
      </c>
      <c r="AS207" s="24">
        <f t="shared" si="122"/>
        <v>-188.7</v>
      </c>
      <c r="AT207" s="42"/>
      <c r="AU207" s="42"/>
      <c r="AV207" s="42"/>
      <c r="AW207" s="1"/>
      <c r="AX207" s="1"/>
      <c r="AY207" s="1"/>
      <c r="AZ207" s="1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9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9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9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9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9"/>
      <c r="GG207" s="8"/>
      <c r="GH207" s="8"/>
    </row>
    <row r="208" spans="1:190" s="2" customFormat="1" ht="17.100000000000001" customHeight="1">
      <c r="A208" s="13" t="s">
        <v>191</v>
      </c>
      <c r="B208" s="24">
        <v>978.27958063823985</v>
      </c>
      <c r="C208" s="24">
        <v>1163.0729300000003</v>
      </c>
      <c r="D208" s="4">
        <f t="shared" si="109"/>
        <v>1.1888962552414712</v>
      </c>
      <c r="E208" s="10">
        <v>15</v>
      </c>
      <c r="F208" s="5">
        <f t="shared" si="123"/>
        <v>1</v>
      </c>
      <c r="G208" s="5">
        <v>10</v>
      </c>
      <c r="H208" s="5"/>
      <c r="I208" s="5"/>
      <c r="J208" s="4">
        <f t="shared" si="124"/>
        <v>1.145961118619399</v>
      </c>
      <c r="K208" s="5">
        <v>10</v>
      </c>
      <c r="L208" s="5"/>
      <c r="M208" s="5"/>
      <c r="N208" s="4">
        <f t="shared" si="125"/>
        <v>0.3012583271650629</v>
      </c>
      <c r="O208" s="5">
        <v>15</v>
      </c>
      <c r="P208" s="5"/>
      <c r="Q208" s="5"/>
      <c r="R208" s="4">
        <f t="shared" si="126"/>
        <v>1.0427643312101911</v>
      </c>
      <c r="S208" s="5">
        <v>10</v>
      </c>
      <c r="T208" s="5"/>
      <c r="U208" s="5"/>
      <c r="V208" s="4">
        <f t="shared" si="127"/>
        <v>1.0757575757575757</v>
      </c>
      <c r="W208" s="5">
        <v>10</v>
      </c>
      <c r="X208" s="5" t="s">
        <v>401</v>
      </c>
      <c r="Y208" s="5" t="s">
        <v>401</v>
      </c>
      <c r="Z208" s="5" t="s">
        <v>401</v>
      </c>
      <c r="AA208" s="5"/>
      <c r="AB208" s="31">
        <f t="shared" si="110"/>
        <v>0.92853069988528114</v>
      </c>
      <c r="AC208" s="32">
        <v>4049</v>
      </c>
      <c r="AD208" s="24">
        <f t="shared" si="111"/>
        <v>2208.5454545454545</v>
      </c>
      <c r="AE208" s="24">
        <f t="shared" si="112"/>
        <v>2050.6999999999998</v>
      </c>
      <c r="AF208" s="24">
        <f t="shared" si="113"/>
        <v>-157.84545454545469</v>
      </c>
      <c r="AG208" s="24">
        <v>302.60000000000002</v>
      </c>
      <c r="AH208" s="24">
        <v>330.7</v>
      </c>
      <c r="AI208" s="24">
        <v>539</v>
      </c>
      <c r="AJ208" s="24">
        <v>305.60000000000002</v>
      </c>
      <c r="AK208" s="24">
        <v>434.3</v>
      </c>
      <c r="AL208" s="24"/>
      <c r="AM208" s="24">
        <f t="shared" si="114"/>
        <v>138.5</v>
      </c>
      <c r="AN208" s="47"/>
      <c r="AO208" s="24">
        <f t="shared" si="115"/>
        <v>138.5</v>
      </c>
      <c r="AP208" s="24"/>
      <c r="AQ208" s="24">
        <f t="shared" si="116"/>
        <v>138.5</v>
      </c>
      <c r="AR208" s="24">
        <v>567.20000000000005</v>
      </c>
      <c r="AS208" s="24">
        <f t="shared" si="122"/>
        <v>-428.7</v>
      </c>
      <c r="AT208" s="42"/>
      <c r="AU208" s="42"/>
      <c r="AV208" s="42"/>
      <c r="AW208" s="1"/>
      <c r="AX208" s="1"/>
      <c r="AY208" s="1"/>
      <c r="AZ208" s="1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9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9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9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9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9"/>
      <c r="GG208" s="8"/>
      <c r="GH208" s="8"/>
    </row>
    <row r="209" spans="1:190" s="2" customFormat="1" ht="17.100000000000001" customHeight="1">
      <c r="A209" s="13" t="s">
        <v>192</v>
      </c>
      <c r="B209" s="24">
        <v>5823.583588983669</v>
      </c>
      <c r="C209" s="24">
        <v>5684.5983999999999</v>
      </c>
      <c r="D209" s="4">
        <f t="shared" si="109"/>
        <v>0.97613407846560596</v>
      </c>
      <c r="E209" s="10">
        <v>15</v>
      </c>
      <c r="F209" s="5">
        <f t="shared" si="123"/>
        <v>1</v>
      </c>
      <c r="G209" s="5">
        <v>10</v>
      </c>
      <c r="H209" s="5"/>
      <c r="I209" s="5"/>
      <c r="J209" s="4">
        <f t="shared" si="124"/>
        <v>1.145961118619399</v>
      </c>
      <c r="K209" s="5">
        <v>10</v>
      </c>
      <c r="L209" s="5"/>
      <c r="M209" s="5"/>
      <c r="N209" s="4">
        <f t="shared" si="125"/>
        <v>0.3012583271650629</v>
      </c>
      <c r="O209" s="5">
        <v>15</v>
      </c>
      <c r="P209" s="5"/>
      <c r="Q209" s="5"/>
      <c r="R209" s="4">
        <f t="shared" si="126"/>
        <v>1.0427643312101911</v>
      </c>
      <c r="S209" s="5">
        <v>10</v>
      </c>
      <c r="T209" s="5"/>
      <c r="U209" s="5"/>
      <c r="V209" s="4">
        <f t="shared" si="127"/>
        <v>1.0757575757575757</v>
      </c>
      <c r="W209" s="5">
        <v>10</v>
      </c>
      <c r="X209" s="5" t="s">
        <v>401</v>
      </c>
      <c r="Y209" s="5" t="s">
        <v>401</v>
      </c>
      <c r="Z209" s="5" t="s">
        <v>401</v>
      </c>
      <c r="AA209" s="5"/>
      <c r="AB209" s="31">
        <f t="shared" si="110"/>
        <v>0.88293880486188137</v>
      </c>
      <c r="AC209" s="32">
        <v>4498</v>
      </c>
      <c r="AD209" s="24">
        <f t="shared" si="111"/>
        <v>2453.4545454545455</v>
      </c>
      <c r="AE209" s="24">
        <f t="shared" si="112"/>
        <v>2166.3000000000002</v>
      </c>
      <c r="AF209" s="24">
        <f t="shared" si="113"/>
        <v>-287.15454545454531</v>
      </c>
      <c r="AG209" s="24">
        <v>430.4</v>
      </c>
      <c r="AH209" s="24">
        <v>459.5</v>
      </c>
      <c r="AI209" s="24">
        <v>296.2</v>
      </c>
      <c r="AJ209" s="24">
        <v>462.6</v>
      </c>
      <c r="AK209" s="24">
        <v>362.8</v>
      </c>
      <c r="AL209" s="24"/>
      <c r="AM209" s="24">
        <f t="shared" si="114"/>
        <v>154.80000000000001</v>
      </c>
      <c r="AN209" s="47"/>
      <c r="AO209" s="24">
        <f t="shared" si="115"/>
        <v>154.80000000000001</v>
      </c>
      <c r="AP209" s="24"/>
      <c r="AQ209" s="24">
        <f t="shared" si="116"/>
        <v>154.80000000000001</v>
      </c>
      <c r="AR209" s="24">
        <v>519.20000000000005</v>
      </c>
      <c r="AS209" s="24">
        <f t="shared" si="122"/>
        <v>-364.4</v>
      </c>
      <c r="AT209" s="42"/>
      <c r="AU209" s="42"/>
      <c r="AV209" s="42"/>
      <c r="AW209" s="1"/>
      <c r="AX209" s="1"/>
      <c r="AY209" s="1"/>
      <c r="AZ209" s="1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9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9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9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9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9"/>
      <c r="GG209" s="8"/>
      <c r="GH209" s="8"/>
    </row>
    <row r="210" spans="1:190" s="2" customFormat="1" ht="17.100000000000001" customHeight="1">
      <c r="A210" s="13" t="s">
        <v>193</v>
      </c>
      <c r="B210" s="24">
        <v>1432.3461341125619</v>
      </c>
      <c r="C210" s="24">
        <v>254.0758999999999</v>
      </c>
      <c r="D210" s="4">
        <f t="shared" si="109"/>
        <v>0.17738442821114436</v>
      </c>
      <c r="E210" s="10">
        <v>15</v>
      </c>
      <c r="F210" s="5">
        <f t="shared" si="123"/>
        <v>1</v>
      </c>
      <c r="G210" s="5">
        <v>10</v>
      </c>
      <c r="H210" s="5"/>
      <c r="I210" s="5"/>
      <c r="J210" s="4">
        <f t="shared" si="124"/>
        <v>1.145961118619399</v>
      </c>
      <c r="K210" s="5">
        <v>10</v>
      </c>
      <c r="L210" s="5"/>
      <c r="M210" s="5"/>
      <c r="N210" s="4">
        <f t="shared" si="125"/>
        <v>0.3012583271650629</v>
      </c>
      <c r="O210" s="5">
        <v>15</v>
      </c>
      <c r="P210" s="5"/>
      <c r="Q210" s="5"/>
      <c r="R210" s="4">
        <f t="shared" si="126"/>
        <v>1.0427643312101911</v>
      </c>
      <c r="S210" s="5">
        <v>10</v>
      </c>
      <c r="T210" s="5"/>
      <c r="U210" s="5"/>
      <c r="V210" s="4">
        <f t="shared" si="127"/>
        <v>1.0757575757575757</v>
      </c>
      <c r="W210" s="5">
        <v>10</v>
      </c>
      <c r="X210" s="5" t="s">
        <v>401</v>
      </c>
      <c r="Y210" s="5" t="s">
        <v>401</v>
      </c>
      <c r="Z210" s="5" t="s">
        <v>401</v>
      </c>
      <c r="AA210" s="5"/>
      <c r="AB210" s="31">
        <f t="shared" si="110"/>
        <v>0.71177816552163953</v>
      </c>
      <c r="AC210" s="32">
        <v>1815</v>
      </c>
      <c r="AD210" s="24">
        <f t="shared" si="111"/>
        <v>990</v>
      </c>
      <c r="AE210" s="24">
        <f t="shared" si="112"/>
        <v>704.7</v>
      </c>
      <c r="AF210" s="24">
        <f t="shared" si="113"/>
        <v>-285.29999999999995</v>
      </c>
      <c r="AG210" s="24">
        <v>207</v>
      </c>
      <c r="AH210" s="24">
        <v>80.099999999999994</v>
      </c>
      <c r="AI210" s="24">
        <v>0</v>
      </c>
      <c r="AJ210" s="24">
        <v>93.1</v>
      </c>
      <c r="AK210" s="24">
        <v>83.3</v>
      </c>
      <c r="AL210" s="24"/>
      <c r="AM210" s="24">
        <f t="shared" si="114"/>
        <v>241.2</v>
      </c>
      <c r="AN210" s="47"/>
      <c r="AO210" s="24">
        <f t="shared" si="115"/>
        <v>241.2</v>
      </c>
      <c r="AP210" s="24"/>
      <c r="AQ210" s="24">
        <f t="shared" si="116"/>
        <v>241.2</v>
      </c>
      <c r="AR210" s="24">
        <v>218.8</v>
      </c>
      <c r="AS210" s="24">
        <f t="shared" si="122"/>
        <v>22.4</v>
      </c>
      <c r="AT210" s="42"/>
      <c r="AU210" s="42"/>
      <c r="AV210" s="42"/>
      <c r="AW210" s="1"/>
      <c r="AX210" s="1"/>
      <c r="AY210" s="1"/>
      <c r="AZ210" s="1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9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9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9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9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9"/>
      <c r="GG210" s="8"/>
      <c r="GH210" s="8"/>
    </row>
    <row r="211" spans="1:190" s="2" customFormat="1" ht="17.100000000000001" customHeight="1">
      <c r="A211" s="13" t="s">
        <v>194</v>
      </c>
      <c r="B211" s="24">
        <v>275.28864644610906</v>
      </c>
      <c r="C211" s="24">
        <v>281.35088999999999</v>
      </c>
      <c r="D211" s="4">
        <f t="shared" si="109"/>
        <v>1.0220214078283016</v>
      </c>
      <c r="E211" s="10">
        <v>15</v>
      </c>
      <c r="F211" s="5">
        <f t="shared" si="123"/>
        <v>1</v>
      </c>
      <c r="G211" s="5">
        <v>10</v>
      </c>
      <c r="H211" s="5"/>
      <c r="I211" s="5"/>
      <c r="J211" s="4">
        <f t="shared" si="124"/>
        <v>1.145961118619399</v>
      </c>
      <c r="K211" s="5">
        <v>10</v>
      </c>
      <c r="L211" s="5"/>
      <c r="M211" s="5"/>
      <c r="N211" s="4">
        <f t="shared" si="125"/>
        <v>0.3012583271650629</v>
      </c>
      <c r="O211" s="5">
        <v>15</v>
      </c>
      <c r="P211" s="5"/>
      <c r="Q211" s="5"/>
      <c r="R211" s="4">
        <f t="shared" si="126"/>
        <v>1.0427643312101911</v>
      </c>
      <c r="S211" s="5">
        <v>10</v>
      </c>
      <c r="T211" s="5"/>
      <c r="U211" s="5"/>
      <c r="V211" s="4">
        <f t="shared" si="127"/>
        <v>1.0757575757575757</v>
      </c>
      <c r="W211" s="5">
        <v>10</v>
      </c>
      <c r="X211" s="5" t="s">
        <v>401</v>
      </c>
      <c r="Y211" s="5" t="s">
        <v>401</v>
      </c>
      <c r="Z211" s="5" t="s">
        <v>401</v>
      </c>
      <c r="AA211" s="5"/>
      <c r="AB211" s="31">
        <f t="shared" si="110"/>
        <v>0.8927718040110304</v>
      </c>
      <c r="AC211" s="32">
        <v>1728</v>
      </c>
      <c r="AD211" s="24">
        <f t="shared" si="111"/>
        <v>942.5454545454545</v>
      </c>
      <c r="AE211" s="24">
        <f t="shared" si="112"/>
        <v>841.5</v>
      </c>
      <c r="AF211" s="24">
        <f t="shared" si="113"/>
        <v>-101.0454545454545</v>
      </c>
      <c r="AG211" s="24">
        <v>200.1</v>
      </c>
      <c r="AH211" s="24">
        <v>121.1</v>
      </c>
      <c r="AI211" s="24">
        <v>159.5</v>
      </c>
      <c r="AJ211" s="24">
        <v>174.1</v>
      </c>
      <c r="AK211" s="24">
        <v>145.30000000000001</v>
      </c>
      <c r="AL211" s="24">
        <v>19.899999999999999</v>
      </c>
      <c r="AM211" s="24">
        <f t="shared" si="114"/>
        <v>21.5</v>
      </c>
      <c r="AN211" s="47"/>
      <c r="AO211" s="24">
        <f t="shared" si="115"/>
        <v>21.5</v>
      </c>
      <c r="AP211" s="24"/>
      <c r="AQ211" s="24">
        <f t="shared" si="116"/>
        <v>21.5</v>
      </c>
      <c r="AR211" s="24">
        <v>170.7</v>
      </c>
      <c r="AS211" s="24">
        <f t="shared" si="122"/>
        <v>-149.19999999999999</v>
      </c>
      <c r="AT211" s="42"/>
      <c r="AU211" s="42"/>
      <c r="AV211" s="42"/>
      <c r="AW211" s="1"/>
      <c r="AX211" s="1"/>
      <c r="AY211" s="1"/>
      <c r="AZ211" s="1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9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9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9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9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9"/>
      <c r="GG211" s="8"/>
      <c r="GH211" s="8"/>
    </row>
    <row r="212" spans="1:190" s="2" customFormat="1" ht="17.100000000000001" customHeight="1">
      <c r="A212" s="13" t="s">
        <v>195</v>
      </c>
      <c r="B212" s="24">
        <v>1342.8152035141393</v>
      </c>
      <c r="C212" s="24">
        <v>1379.1440999999998</v>
      </c>
      <c r="D212" s="4">
        <f t="shared" si="109"/>
        <v>1.0270542784969876</v>
      </c>
      <c r="E212" s="10">
        <v>15</v>
      </c>
      <c r="F212" s="5">
        <f t="shared" si="123"/>
        <v>1</v>
      </c>
      <c r="G212" s="5">
        <v>10</v>
      </c>
      <c r="H212" s="5"/>
      <c r="I212" s="5"/>
      <c r="J212" s="4">
        <f t="shared" si="124"/>
        <v>1.145961118619399</v>
      </c>
      <c r="K212" s="5">
        <v>10</v>
      </c>
      <c r="L212" s="5"/>
      <c r="M212" s="5"/>
      <c r="N212" s="4">
        <f t="shared" si="125"/>
        <v>0.3012583271650629</v>
      </c>
      <c r="O212" s="5">
        <v>15</v>
      </c>
      <c r="P212" s="5"/>
      <c r="Q212" s="5"/>
      <c r="R212" s="4">
        <f t="shared" si="126"/>
        <v>1.0427643312101911</v>
      </c>
      <c r="S212" s="5">
        <v>10</v>
      </c>
      <c r="T212" s="5"/>
      <c r="U212" s="5"/>
      <c r="V212" s="4">
        <f t="shared" si="127"/>
        <v>1.0757575757575757</v>
      </c>
      <c r="W212" s="5">
        <v>10</v>
      </c>
      <c r="X212" s="5" t="s">
        <v>401</v>
      </c>
      <c r="Y212" s="5" t="s">
        <v>401</v>
      </c>
      <c r="Z212" s="5" t="s">
        <v>401</v>
      </c>
      <c r="AA212" s="5"/>
      <c r="AB212" s="31">
        <f t="shared" si="110"/>
        <v>0.89385027629717728</v>
      </c>
      <c r="AC212" s="32">
        <v>3074</v>
      </c>
      <c r="AD212" s="24">
        <f t="shared" si="111"/>
        <v>1676.7272727272725</v>
      </c>
      <c r="AE212" s="24">
        <f t="shared" si="112"/>
        <v>1498.7</v>
      </c>
      <c r="AF212" s="24">
        <f t="shared" si="113"/>
        <v>-178.02727272727248</v>
      </c>
      <c r="AG212" s="24">
        <v>347</v>
      </c>
      <c r="AH212" s="24">
        <v>340.8</v>
      </c>
      <c r="AI212" s="24">
        <v>158.1</v>
      </c>
      <c r="AJ212" s="24">
        <v>315.10000000000002</v>
      </c>
      <c r="AK212" s="24">
        <v>253.5</v>
      </c>
      <c r="AL212" s="24">
        <v>75.7</v>
      </c>
      <c r="AM212" s="24">
        <f t="shared" si="114"/>
        <v>8.5</v>
      </c>
      <c r="AN212" s="47"/>
      <c r="AO212" s="24">
        <f t="shared" si="115"/>
        <v>8.5</v>
      </c>
      <c r="AP212" s="24"/>
      <c r="AQ212" s="24">
        <f t="shared" si="116"/>
        <v>8.5</v>
      </c>
      <c r="AR212" s="24">
        <v>275.89999999999998</v>
      </c>
      <c r="AS212" s="24">
        <f t="shared" si="122"/>
        <v>-267.39999999999998</v>
      </c>
      <c r="AT212" s="42"/>
      <c r="AU212" s="42"/>
      <c r="AV212" s="42"/>
      <c r="AW212" s="1"/>
      <c r="AX212" s="1"/>
      <c r="AY212" s="1"/>
      <c r="AZ212" s="1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9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9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9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9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9"/>
      <c r="GG212" s="8"/>
      <c r="GH212" s="8"/>
    </row>
    <row r="213" spans="1:190" s="2" customFormat="1" ht="17.100000000000001" customHeight="1">
      <c r="A213" s="13" t="s">
        <v>196</v>
      </c>
      <c r="B213" s="24">
        <v>247.43498601620163</v>
      </c>
      <c r="C213" s="24">
        <v>75.541250000000005</v>
      </c>
      <c r="D213" s="4">
        <f t="shared" si="109"/>
        <v>0.30529736807329944</v>
      </c>
      <c r="E213" s="10">
        <v>15</v>
      </c>
      <c r="F213" s="5">
        <f t="shared" si="123"/>
        <v>1</v>
      </c>
      <c r="G213" s="5">
        <v>10</v>
      </c>
      <c r="H213" s="5"/>
      <c r="I213" s="5"/>
      <c r="J213" s="4">
        <f t="shared" si="124"/>
        <v>1.145961118619399</v>
      </c>
      <c r="K213" s="5">
        <v>10</v>
      </c>
      <c r="L213" s="5"/>
      <c r="M213" s="5"/>
      <c r="N213" s="4">
        <f t="shared" si="125"/>
        <v>0.3012583271650629</v>
      </c>
      <c r="O213" s="5">
        <v>15</v>
      </c>
      <c r="P213" s="5"/>
      <c r="Q213" s="5"/>
      <c r="R213" s="4">
        <f t="shared" si="126"/>
        <v>1.0427643312101911</v>
      </c>
      <c r="S213" s="5">
        <v>10</v>
      </c>
      <c r="T213" s="5"/>
      <c r="U213" s="5"/>
      <c r="V213" s="4">
        <f t="shared" si="127"/>
        <v>1.0757575757575757</v>
      </c>
      <c r="W213" s="5">
        <v>10</v>
      </c>
      <c r="X213" s="5" t="s">
        <v>401</v>
      </c>
      <c r="Y213" s="5" t="s">
        <v>401</v>
      </c>
      <c r="Z213" s="5" t="s">
        <v>401</v>
      </c>
      <c r="AA213" s="5"/>
      <c r="AB213" s="31">
        <f t="shared" si="110"/>
        <v>0.73918808120638702</v>
      </c>
      <c r="AC213" s="32">
        <v>1868</v>
      </c>
      <c r="AD213" s="24">
        <f t="shared" si="111"/>
        <v>1018.9090909090909</v>
      </c>
      <c r="AE213" s="24">
        <f t="shared" si="112"/>
        <v>753.2</v>
      </c>
      <c r="AF213" s="24">
        <f t="shared" si="113"/>
        <v>-265.70909090909083</v>
      </c>
      <c r="AG213" s="24">
        <v>64.8</v>
      </c>
      <c r="AH213" s="24">
        <v>198.6</v>
      </c>
      <c r="AI213" s="24">
        <v>53.4</v>
      </c>
      <c r="AJ213" s="24">
        <v>83.4</v>
      </c>
      <c r="AK213" s="24">
        <v>150.5</v>
      </c>
      <c r="AL213" s="24">
        <v>16.8</v>
      </c>
      <c r="AM213" s="24">
        <f t="shared" si="114"/>
        <v>185.7</v>
      </c>
      <c r="AN213" s="47"/>
      <c r="AO213" s="24">
        <f t="shared" si="115"/>
        <v>185.7</v>
      </c>
      <c r="AP213" s="24"/>
      <c r="AQ213" s="24">
        <f t="shared" si="116"/>
        <v>185.7</v>
      </c>
      <c r="AR213" s="24">
        <v>190.5</v>
      </c>
      <c r="AS213" s="24">
        <f t="shared" si="122"/>
        <v>-4.8</v>
      </c>
      <c r="AT213" s="42"/>
      <c r="AU213" s="42"/>
      <c r="AV213" s="42"/>
      <c r="AW213" s="1"/>
      <c r="AX213" s="1"/>
      <c r="AY213" s="1"/>
      <c r="AZ213" s="1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9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9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9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9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9"/>
      <c r="GG213" s="8"/>
      <c r="GH213" s="8"/>
    </row>
    <row r="214" spans="1:190" s="2" customFormat="1" ht="17.100000000000001" customHeight="1">
      <c r="A214" s="13" t="s">
        <v>197</v>
      </c>
      <c r="B214" s="24">
        <v>624.83225777946905</v>
      </c>
      <c r="C214" s="24">
        <v>444.34492000000006</v>
      </c>
      <c r="D214" s="4">
        <f t="shared" si="109"/>
        <v>0.71114273385806703</v>
      </c>
      <c r="E214" s="10">
        <v>15</v>
      </c>
      <c r="F214" s="5">
        <f t="shared" si="123"/>
        <v>1</v>
      </c>
      <c r="G214" s="5">
        <v>10</v>
      </c>
      <c r="H214" s="5"/>
      <c r="I214" s="5"/>
      <c r="J214" s="4">
        <f>J$42</f>
        <v>1.145961118619399</v>
      </c>
      <c r="K214" s="5">
        <v>10</v>
      </c>
      <c r="L214" s="5"/>
      <c r="M214" s="5"/>
      <c r="N214" s="4">
        <f>N$42</f>
        <v>0.3012583271650629</v>
      </c>
      <c r="O214" s="5">
        <v>15</v>
      </c>
      <c r="P214" s="5"/>
      <c r="Q214" s="5"/>
      <c r="R214" s="4">
        <f>R$42</f>
        <v>1.0427643312101911</v>
      </c>
      <c r="S214" s="5">
        <v>10</v>
      </c>
      <c r="T214" s="5"/>
      <c r="U214" s="5"/>
      <c r="V214" s="4">
        <f>V$42</f>
        <v>1.0757575757575757</v>
      </c>
      <c r="W214" s="5">
        <v>10</v>
      </c>
      <c r="X214" s="5" t="s">
        <v>401</v>
      </c>
      <c r="Y214" s="5" t="s">
        <v>401</v>
      </c>
      <c r="Z214" s="5" t="s">
        <v>401</v>
      </c>
      <c r="AA214" s="5"/>
      <c r="AB214" s="31">
        <f t="shared" si="110"/>
        <v>0.82615494530312295</v>
      </c>
      <c r="AC214" s="32">
        <v>1284</v>
      </c>
      <c r="AD214" s="24">
        <f t="shared" si="111"/>
        <v>700.36363636363637</v>
      </c>
      <c r="AE214" s="24">
        <f t="shared" si="112"/>
        <v>578.6</v>
      </c>
      <c r="AF214" s="24">
        <f t="shared" si="113"/>
        <v>-121.76363636363635</v>
      </c>
      <c r="AG214" s="24">
        <v>143.6</v>
      </c>
      <c r="AH214" s="24">
        <v>39.700000000000003</v>
      </c>
      <c r="AI214" s="24">
        <v>69.400000000000006</v>
      </c>
      <c r="AJ214" s="24">
        <v>134.1</v>
      </c>
      <c r="AK214" s="24">
        <v>87</v>
      </c>
      <c r="AL214" s="24">
        <v>27.2</v>
      </c>
      <c r="AM214" s="24">
        <f t="shared" si="114"/>
        <v>77.599999999999994</v>
      </c>
      <c r="AN214" s="47"/>
      <c r="AO214" s="24">
        <f t="shared" si="115"/>
        <v>77.599999999999994</v>
      </c>
      <c r="AP214" s="24"/>
      <c r="AQ214" s="24">
        <f t="shared" si="116"/>
        <v>77.599999999999994</v>
      </c>
      <c r="AR214" s="24">
        <v>141.9</v>
      </c>
      <c r="AS214" s="24">
        <f t="shared" si="122"/>
        <v>-64.3</v>
      </c>
      <c r="AT214" s="42"/>
      <c r="AU214" s="42"/>
      <c r="AV214" s="42"/>
      <c r="AW214" s="1"/>
      <c r="AX214" s="1"/>
      <c r="AY214" s="1"/>
      <c r="AZ214" s="1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9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9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9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9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9"/>
      <c r="GG214" s="8"/>
      <c r="GH214" s="8"/>
    </row>
    <row r="215" spans="1:190" s="2" customFormat="1" ht="17.100000000000001" customHeight="1">
      <c r="A215" s="17" t="s">
        <v>198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24"/>
      <c r="AS215" s="24"/>
      <c r="AT215" s="42"/>
      <c r="AU215" s="42"/>
      <c r="AV215" s="42"/>
      <c r="AW215" s="1"/>
      <c r="AX215" s="1"/>
      <c r="AY215" s="1"/>
      <c r="AZ215" s="1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9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9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9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9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9"/>
      <c r="GG215" s="8"/>
      <c r="GH215" s="8"/>
    </row>
    <row r="216" spans="1:190" s="2" customFormat="1" ht="16.7" customHeight="1">
      <c r="A216" s="33" t="s">
        <v>199</v>
      </c>
      <c r="B216" s="24">
        <v>1290.6224099858766</v>
      </c>
      <c r="C216" s="24">
        <v>998.71863000000008</v>
      </c>
      <c r="D216" s="4">
        <f t="shared" si="109"/>
        <v>0.77382712579036117</v>
      </c>
      <c r="E216" s="10">
        <v>15</v>
      </c>
      <c r="F216" s="5">
        <f>F$43</f>
        <v>1</v>
      </c>
      <c r="G216" s="5">
        <v>10</v>
      </c>
      <c r="H216" s="5"/>
      <c r="I216" s="5"/>
      <c r="J216" s="4">
        <f>J$43</f>
        <v>1.0164415161475138</v>
      </c>
      <c r="K216" s="5">
        <v>10</v>
      </c>
      <c r="L216" s="5"/>
      <c r="M216" s="5"/>
      <c r="N216" s="4">
        <f>N$43</f>
        <v>1.2531359069275516</v>
      </c>
      <c r="O216" s="5">
        <v>15</v>
      </c>
      <c r="P216" s="5"/>
      <c r="Q216" s="5"/>
      <c r="R216" s="4">
        <f>R$43</f>
        <v>0.92749723145071972</v>
      </c>
      <c r="S216" s="5">
        <v>10</v>
      </c>
      <c r="T216" s="5"/>
      <c r="U216" s="5"/>
      <c r="V216" s="4">
        <f>V$43</f>
        <v>1.1153960396039604</v>
      </c>
      <c r="W216" s="5">
        <v>10</v>
      </c>
      <c r="X216" s="5" t="s">
        <v>401</v>
      </c>
      <c r="Y216" s="5" t="s">
        <v>401</v>
      </c>
      <c r="Z216" s="5" t="s">
        <v>401</v>
      </c>
      <c r="AA216" s="5"/>
      <c r="AB216" s="31">
        <f t="shared" si="110"/>
        <v>1.0142541908970091</v>
      </c>
      <c r="AC216" s="32">
        <v>775</v>
      </c>
      <c r="AD216" s="24">
        <f t="shared" si="111"/>
        <v>422.72727272727275</v>
      </c>
      <c r="AE216" s="24">
        <f t="shared" si="112"/>
        <v>428.8</v>
      </c>
      <c r="AF216" s="24">
        <f t="shared" si="113"/>
        <v>6.0727272727272634</v>
      </c>
      <c r="AG216" s="24">
        <v>52.6</v>
      </c>
      <c r="AH216" s="24">
        <v>31.2</v>
      </c>
      <c r="AI216" s="24">
        <v>103.5</v>
      </c>
      <c r="AJ216" s="24">
        <v>56.1</v>
      </c>
      <c r="AK216" s="24">
        <v>63.2</v>
      </c>
      <c r="AL216" s="24">
        <v>13.2</v>
      </c>
      <c r="AM216" s="24">
        <f t="shared" si="114"/>
        <v>109</v>
      </c>
      <c r="AN216" s="47"/>
      <c r="AO216" s="24">
        <f t="shared" si="115"/>
        <v>109</v>
      </c>
      <c r="AP216" s="24"/>
      <c r="AQ216" s="24">
        <f t="shared" si="116"/>
        <v>109</v>
      </c>
      <c r="AR216" s="24">
        <v>63.9</v>
      </c>
      <c r="AS216" s="24">
        <f t="shared" si="122"/>
        <v>45.1</v>
      </c>
      <c r="AT216" s="42"/>
      <c r="AU216" s="42"/>
      <c r="AV216" s="42"/>
      <c r="AZ216" s="1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9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9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9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9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9"/>
      <c r="GG216" s="8"/>
      <c r="GH216" s="8"/>
    </row>
    <row r="217" spans="1:190" s="2" customFormat="1" ht="17.100000000000001" customHeight="1">
      <c r="A217" s="33" t="s">
        <v>200</v>
      </c>
      <c r="B217" s="24">
        <v>1155.463643504808</v>
      </c>
      <c r="C217" s="24">
        <v>1327.13652</v>
      </c>
      <c r="D217" s="4">
        <f t="shared" si="109"/>
        <v>1.1485748837362511</v>
      </c>
      <c r="E217" s="10">
        <v>15</v>
      </c>
      <c r="F217" s="5">
        <f t="shared" ref="F217:F228" si="128">F$43</f>
        <v>1</v>
      </c>
      <c r="G217" s="5">
        <v>10</v>
      </c>
      <c r="H217" s="5"/>
      <c r="I217" s="5"/>
      <c r="J217" s="4">
        <f t="shared" ref="J217:J228" si="129">J$43</f>
        <v>1.0164415161475138</v>
      </c>
      <c r="K217" s="5">
        <v>10</v>
      </c>
      <c r="L217" s="5"/>
      <c r="M217" s="5"/>
      <c r="N217" s="4">
        <f t="shared" ref="N217:N228" si="130">N$43</f>
        <v>1.2531359069275516</v>
      </c>
      <c r="O217" s="5">
        <v>15</v>
      </c>
      <c r="P217" s="5"/>
      <c r="Q217" s="5"/>
      <c r="R217" s="4">
        <f t="shared" ref="R217:R228" si="131">R$43</f>
        <v>0.92749723145071972</v>
      </c>
      <c r="S217" s="5">
        <v>10</v>
      </c>
      <c r="T217" s="5"/>
      <c r="U217" s="5"/>
      <c r="V217" s="4">
        <f t="shared" ref="V217:V228" si="132">V$43</f>
        <v>1.1153960396039604</v>
      </c>
      <c r="W217" s="5">
        <v>10</v>
      </c>
      <c r="X217" s="5" t="s">
        <v>401</v>
      </c>
      <c r="Y217" s="5" t="s">
        <v>401</v>
      </c>
      <c r="Z217" s="5" t="s">
        <v>401</v>
      </c>
      <c r="AA217" s="5"/>
      <c r="AB217" s="31">
        <f t="shared" si="110"/>
        <v>1.0945572818854139</v>
      </c>
      <c r="AC217" s="32">
        <v>2136</v>
      </c>
      <c r="AD217" s="24">
        <f t="shared" si="111"/>
        <v>1165.090909090909</v>
      </c>
      <c r="AE217" s="24">
        <f t="shared" si="112"/>
        <v>1275.3</v>
      </c>
      <c r="AF217" s="24">
        <f t="shared" si="113"/>
        <v>110.20909090909095</v>
      </c>
      <c r="AG217" s="24">
        <v>248</v>
      </c>
      <c r="AH217" s="24">
        <v>28</v>
      </c>
      <c r="AI217" s="24">
        <v>175.2</v>
      </c>
      <c r="AJ217" s="24">
        <v>229.1</v>
      </c>
      <c r="AK217" s="24">
        <v>227.7</v>
      </c>
      <c r="AL217" s="24"/>
      <c r="AM217" s="24">
        <f t="shared" si="114"/>
        <v>367.3</v>
      </c>
      <c r="AN217" s="47"/>
      <c r="AO217" s="24">
        <f t="shared" si="115"/>
        <v>367.3</v>
      </c>
      <c r="AP217" s="24"/>
      <c r="AQ217" s="24">
        <f t="shared" si="116"/>
        <v>367.3</v>
      </c>
      <c r="AR217" s="24">
        <v>336.8</v>
      </c>
      <c r="AS217" s="24">
        <f t="shared" si="122"/>
        <v>30.5</v>
      </c>
      <c r="AT217" s="42"/>
      <c r="AU217" s="42"/>
      <c r="AV217" s="42"/>
      <c r="AZ217" s="1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9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9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9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9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9"/>
      <c r="GG217" s="8"/>
      <c r="GH217" s="8"/>
    </row>
    <row r="218" spans="1:190" s="2" customFormat="1" ht="17.100000000000001" customHeight="1">
      <c r="A218" s="33" t="s">
        <v>201</v>
      </c>
      <c r="B218" s="24">
        <v>10967.966556322708</v>
      </c>
      <c r="C218" s="24">
        <v>10473.484839999999</v>
      </c>
      <c r="D218" s="4">
        <f t="shared" si="109"/>
        <v>0.95491582566527289</v>
      </c>
      <c r="E218" s="10">
        <v>15</v>
      </c>
      <c r="F218" s="5">
        <f t="shared" si="128"/>
        <v>1</v>
      </c>
      <c r="G218" s="5">
        <v>10</v>
      </c>
      <c r="H218" s="5"/>
      <c r="I218" s="5"/>
      <c r="J218" s="4">
        <f t="shared" si="129"/>
        <v>1.0164415161475138</v>
      </c>
      <c r="K218" s="5">
        <v>10</v>
      </c>
      <c r="L218" s="5"/>
      <c r="M218" s="5"/>
      <c r="N218" s="4">
        <f t="shared" si="130"/>
        <v>1.2531359069275516</v>
      </c>
      <c r="O218" s="5">
        <v>15</v>
      </c>
      <c r="P218" s="5"/>
      <c r="Q218" s="5"/>
      <c r="R218" s="4">
        <f t="shared" si="131"/>
        <v>0.92749723145071972</v>
      </c>
      <c r="S218" s="5">
        <v>10</v>
      </c>
      <c r="T218" s="5"/>
      <c r="U218" s="5"/>
      <c r="V218" s="4">
        <f t="shared" si="132"/>
        <v>1.1153960396039604</v>
      </c>
      <c r="W218" s="5">
        <v>10</v>
      </c>
      <c r="X218" s="5" t="s">
        <v>401</v>
      </c>
      <c r="Y218" s="5" t="s">
        <v>401</v>
      </c>
      <c r="Z218" s="5" t="s">
        <v>401</v>
      </c>
      <c r="AA218" s="5"/>
      <c r="AB218" s="31">
        <f t="shared" si="110"/>
        <v>1.0530589122987759</v>
      </c>
      <c r="AC218" s="32">
        <v>17</v>
      </c>
      <c r="AD218" s="24">
        <f t="shared" si="111"/>
        <v>9.2727272727272734</v>
      </c>
      <c r="AE218" s="24">
        <f t="shared" si="112"/>
        <v>9.8000000000000007</v>
      </c>
      <c r="AF218" s="24">
        <f t="shared" si="113"/>
        <v>0.52727272727272734</v>
      </c>
      <c r="AG218" s="24">
        <v>0.9</v>
      </c>
      <c r="AH218" s="24">
        <v>1.7</v>
      </c>
      <c r="AI218" s="24">
        <v>2</v>
      </c>
      <c r="AJ218" s="24">
        <v>1.1000000000000001</v>
      </c>
      <c r="AK218" s="24">
        <v>1.6</v>
      </c>
      <c r="AL218" s="24">
        <v>0.4</v>
      </c>
      <c r="AM218" s="24">
        <f t="shared" si="114"/>
        <v>2.1</v>
      </c>
      <c r="AN218" s="47"/>
      <c r="AO218" s="24">
        <f t="shared" si="115"/>
        <v>2.1</v>
      </c>
      <c r="AP218" s="24"/>
      <c r="AQ218" s="24">
        <f t="shared" si="116"/>
        <v>2.1</v>
      </c>
      <c r="AR218" s="24">
        <v>1.4</v>
      </c>
      <c r="AS218" s="24">
        <f t="shared" si="122"/>
        <v>0.7</v>
      </c>
      <c r="AT218" s="42"/>
      <c r="AU218" s="42"/>
      <c r="AV218" s="42"/>
      <c r="AZ218" s="1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9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9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9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9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9"/>
      <c r="GG218" s="8"/>
      <c r="GH218" s="8"/>
    </row>
    <row r="219" spans="1:190" s="2" customFormat="1" ht="17.100000000000001" customHeight="1">
      <c r="A219" s="33" t="s">
        <v>202</v>
      </c>
      <c r="B219" s="24">
        <v>1567.5411984866503</v>
      </c>
      <c r="C219" s="24">
        <v>954.51743999999997</v>
      </c>
      <c r="D219" s="4">
        <f t="shared" si="109"/>
        <v>0.60892654108327027</v>
      </c>
      <c r="E219" s="10">
        <v>15</v>
      </c>
      <c r="F219" s="5">
        <f t="shared" si="128"/>
        <v>1</v>
      </c>
      <c r="G219" s="5">
        <v>10</v>
      </c>
      <c r="H219" s="5"/>
      <c r="I219" s="5"/>
      <c r="J219" s="4">
        <f t="shared" si="129"/>
        <v>1.0164415161475138</v>
      </c>
      <c r="K219" s="5">
        <v>10</v>
      </c>
      <c r="L219" s="5"/>
      <c r="M219" s="5"/>
      <c r="N219" s="4">
        <f t="shared" si="130"/>
        <v>1.2531359069275516</v>
      </c>
      <c r="O219" s="5">
        <v>15</v>
      </c>
      <c r="P219" s="5"/>
      <c r="Q219" s="5"/>
      <c r="R219" s="4">
        <f t="shared" si="131"/>
        <v>0.92749723145071972</v>
      </c>
      <c r="S219" s="5">
        <v>10</v>
      </c>
      <c r="T219" s="5"/>
      <c r="U219" s="5"/>
      <c r="V219" s="4">
        <f t="shared" si="132"/>
        <v>1.1153960396039604</v>
      </c>
      <c r="W219" s="5">
        <v>10</v>
      </c>
      <c r="X219" s="5" t="s">
        <v>401</v>
      </c>
      <c r="Y219" s="5" t="s">
        <v>401</v>
      </c>
      <c r="Z219" s="5" t="s">
        <v>401</v>
      </c>
      <c r="AA219" s="5"/>
      <c r="AB219" s="31">
        <f t="shared" si="110"/>
        <v>0.97891835131691818</v>
      </c>
      <c r="AC219" s="32">
        <v>1336</v>
      </c>
      <c r="AD219" s="24">
        <f t="shared" si="111"/>
        <v>728.72727272727275</v>
      </c>
      <c r="AE219" s="24">
        <f t="shared" si="112"/>
        <v>713.4</v>
      </c>
      <c r="AF219" s="24">
        <f t="shared" si="113"/>
        <v>-15.327272727272771</v>
      </c>
      <c r="AG219" s="24">
        <v>74.599999999999994</v>
      </c>
      <c r="AH219" s="24">
        <v>118.8</v>
      </c>
      <c r="AI219" s="24">
        <v>140.30000000000001</v>
      </c>
      <c r="AJ219" s="24">
        <v>97.6</v>
      </c>
      <c r="AK219" s="24">
        <v>67</v>
      </c>
      <c r="AL219" s="24"/>
      <c r="AM219" s="24">
        <f t="shared" si="114"/>
        <v>215.1</v>
      </c>
      <c r="AN219" s="47"/>
      <c r="AO219" s="24">
        <f t="shared" si="115"/>
        <v>215.1</v>
      </c>
      <c r="AP219" s="24"/>
      <c r="AQ219" s="24">
        <f t="shared" si="116"/>
        <v>215.1</v>
      </c>
      <c r="AR219" s="24">
        <v>111.7</v>
      </c>
      <c r="AS219" s="24">
        <f t="shared" si="122"/>
        <v>103.4</v>
      </c>
      <c r="AT219" s="42"/>
      <c r="AU219" s="42"/>
      <c r="AV219" s="42"/>
      <c r="AY219" s="1"/>
      <c r="AZ219" s="1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9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9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9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9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9"/>
      <c r="GG219" s="8"/>
      <c r="GH219" s="8"/>
    </row>
    <row r="220" spans="1:190" s="2" customFormat="1" ht="17.100000000000001" customHeight="1">
      <c r="A220" s="33" t="s">
        <v>203</v>
      </c>
      <c r="B220" s="24">
        <v>29715.682570465255</v>
      </c>
      <c r="C220" s="24">
        <v>21844.64156</v>
      </c>
      <c r="D220" s="4">
        <f t="shared" si="109"/>
        <v>0.73512164858402518</v>
      </c>
      <c r="E220" s="10">
        <v>15</v>
      </c>
      <c r="F220" s="5">
        <f t="shared" si="128"/>
        <v>1</v>
      </c>
      <c r="G220" s="5">
        <v>10</v>
      </c>
      <c r="H220" s="5"/>
      <c r="I220" s="5"/>
      <c r="J220" s="4">
        <f t="shared" si="129"/>
        <v>1.0164415161475138</v>
      </c>
      <c r="K220" s="5">
        <v>10</v>
      </c>
      <c r="L220" s="5"/>
      <c r="M220" s="5"/>
      <c r="N220" s="4">
        <f t="shared" si="130"/>
        <v>1.2531359069275516</v>
      </c>
      <c r="O220" s="5">
        <v>15</v>
      </c>
      <c r="P220" s="5"/>
      <c r="Q220" s="5"/>
      <c r="R220" s="4">
        <f t="shared" si="131"/>
        <v>0.92749723145071972</v>
      </c>
      <c r="S220" s="5">
        <v>10</v>
      </c>
      <c r="T220" s="5"/>
      <c r="U220" s="5"/>
      <c r="V220" s="4">
        <f t="shared" si="132"/>
        <v>1.1153960396039604</v>
      </c>
      <c r="W220" s="5">
        <v>10</v>
      </c>
      <c r="X220" s="5" t="s">
        <v>401</v>
      </c>
      <c r="Y220" s="5" t="s">
        <v>401</v>
      </c>
      <c r="Z220" s="5" t="s">
        <v>401</v>
      </c>
      <c r="AA220" s="5"/>
      <c r="AB220" s="31">
        <f t="shared" si="110"/>
        <v>1.0059601600670798</v>
      </c>
      <c r="AC220" s="32">
        <v>2911</v>
      </c>
      <c r="AD220" s="24">
        <f t="shared" si="111"/>
        <v>1587.8181818181818</v>
      </c>
      <c r="AE220" s="24">
        <f t="shared" si="112"/>
        <v>1597.3</v>
      </c>
      <c r="AF220" s="24">
        <f t="shared" si="113"/>
        <v>9.4818181818181984</v>
      </c>
      <c r="AG220" s="24">
        <v>139.30000000000001</v>
      </c>
      <c r="AH220" s="24">
        <v>182.2</v>
      </c>
      <c r="AI220" s="24">
        <v>166.1</v>
      </c>
      <c r="AJ220" s="24">
        <v>92.9</v>
      </c>
      <c r="AK220" s="24">
        <v>211.5</v>
      </c>
      <c r="AL220" s="24">
        <v>336.20000000000005</v>
      </c>
      <c r="AM220" s="24">
        <f t="shared" si="114"/>
        <v>469.1</v>
      </c>
      <c r="AN220" s="47"/>
      <c r="AO220" s="24">
        <f t="shared" si="115"/>
        <v>469.1</v>
      </c>
      <c r="AP220" s="24"/>
      <c r="AQ220" s="24">
        <f t="shared" si="116"/>
        <v>469.1</v>
      </c>
      <c r="AR220" s="24">
        <v>286.8</v>
      </c>
      <c r="AS220" s="24">
        <f t="shared" si="122"/>
        <v>182.3</v>
      </c>
      <c r="AT220" s="42"/>
      <c r="AU220" s="42"/>
      <c r="AV220" s="42"/>
      <c r="AW220" s="1"/>
      <c r="AX220" s="1"/>
      <c r="AY220" s="1"/>
      <c r="AZ220" s="1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9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9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9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9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9"/>
      <c r="GG220" s="8"/>
      <c r="GH220" s="8"/>
    </row>
    <row r="221" spans="1:190" s="2" customFormat="1" ht="17.100000000000001" customHeight="1">
      <c r="A221" s="33" t="s">
        <v>204</v>
      </c>
      <c r="B221" s="24">
        <v>5204.137049942352</v>
      </c>
      <c r="C221" s="24">
        <v>3523.9082700000004</v>
      </c>
      <c r="D221" s="4">
        <f t="shared" si="109"/>
        <v>0.67713594707100111</v>
      </c>
      <c r="E221" s="10">
        <v>15</v>
      </c>
      <c r="F221" s="5">
        <f t="shared" si="128"/>
        <v>1</v>
      </c>
      <c r="G221" s="5">
        <v>10</v>
      </c>
      <c r="H221" s="5"/>
      <c r="I221" s="5"/>
      <c r="J221" s="4">
        <f t="shared" si="129"/>
        <v>1.0164415161475138</v>
      </c>
      <c r="K221" s="5">
        <v>10</v>
      </c>
      <c r="L221" s="5"/>
      <c r="M221" s="5"/>
      <c r="N221" s="4">
        <f t="shared" si="130"/>
        <v>1.2531359069275516</v>
      </c>
      <c r="O221" s="5">
        <v>15</v>
      </c>
      <c r="P221" s="5"/>
      <c r="Q221" s="5"/>
      <c r="R221" s="4">
        <f t="shared" si="131"/>
        <v>0.92749723145071972</v>
      </c>
      <c r="S221" s="5">
        <v>10</v>
      </c>
      <c r="T221" s="5"/>
      <c r="U221" s="5"/>
      <c r="V221" s="4">
        <f t="shared" si="132"/>
        <v>1.1153960396039604</v>
      </c>
      <c r="W221" s="5">
        <v>10</v>
      </c>
      <c r="X221" s="5" t="s">
        <v>401</v>
      </c>
      <c r="Y221" s="5" t="s">
        <v>401</v>
      </c>
      <c r="Z221" s="5" t="s">
        <v>401</v>
      </c>
      <c r="AA221" s="5"/>
      <c r="AB221" s="31">
        <f t="shared" si="110"/>
        <v>0.99353465260000318</v>
      </c>
      <c r="AC221" s="32">
        <v>1397</v>
      </c>
      <c r="AD221" s="24">
        <f t="shared" si="111"/>
        <v>762</v>
      </c>
      <c r="AE221" s="24">
        <f t="shared" si="112"/>
        <v>757.1</v>
      </c>
      <c r="AF221" s="24">
        <f t="shared" si="113"/>
        <v>-4.8999999999999773</v>
      </c>
      <c r="AG221" s="24">
        <v>112.7</v>
      </c>
      <c r="AH221" s="24">
        <v>91.7</v>
      </c>
      <c r="AI221" s="24">
        <v>127.7</v>
      </c>
      <c r="AJ221" s="24">
        <v>105.8</v>
      </c>
      <c r="AK221" s="24">
        <v>95.1</v>
      </c>
      <c r="AL221" s="24">
        <v>1</v>
      </c>
      <c r="AM221" s="24">
        <f t="shared" si="114"/>
        <v>223.1</v>
      </c>
      <c r="AN221" s="47"/>
      <c r="AO221" s="24">
        <f t="shared" si="115"/>
        <v>223.1</v>
      </c>
      <c r="AP221" s="24"/>
      <c r="AQ221" s="24">
        <f t="shared" si="116"/>
        <v>223.1</v>
      </c>
      <c r="AR221" s="24">
        <v>126.1</v>
      </c>
      <c r="AS221" s="24">
        <f t="shared" si="122"/>
        <v>97</v>
      </c>
      <c r="AT221" s="42"/>
      <c r="AU221" s="42"/>
      <c r="AV221" s="42"/>
      <c r="AZ221" s="1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9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9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9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9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9"/>
      <c r="GG221" s="8"/>
      <c r="GH221" s="8"/>
    </row>
    <row r="222" spans="1:190" s="2" customFormat="1" ht="17.100000000000001" customHeight="1">
      <c r="A222" s="33" t="s">
        <v>205</v>
      </c>
      <c r="B222" s="24">
        <v>19838.678114806604</v>
      </c>
      <c r="C222" s="24">
        <v>14238.125840000001</v>
      </c>
      <c r="D222" s="4">
        <f t="shared" si="109"/>
        <v>0.71769528985771336</v>
      </c>
      <c r="E222" s="10">
        <v>15</v>
      </c>
      <c r="F222" s="5">
        <f t="shared" si="128"/>
        <v>1</v>
      </c>
      <c r="G222" s="5">
        <v>10</v>
      </c>
      <c r="H222" s="5"/>
      <c r="I222" s="5"/>
      <c r="J222" s="4">
        <f t="shared" si="129"/>
        <v>1.0164415161475138</v>
      </c>
      <c r="K222" s="5">
        <v>10</v>
      </c>
      <c r="L222" s="5"/>
      <c r="M222" s="5"/>
      <c r="N222" s="4">
        <f t="shared" si="130"/>
        <v>1.2531359069275516</v>
      </c>
      <c r="O222" s="5">
        <v>15</v>
      </c>
      <c r="P222" s="5"/>
      <c r="Q222" s="5"/>
      <c r="R222" s="4">
        <f t="shared" si="131"/>
        <v>0.92749723145071972</v>
      </c>
      <c r="S222" s="5">
        <v>10</v>
      </c>
      <c r="T222" s="5"/>
      <c r="U222" s="5"/>
      <c r="V222" s="4">
        <f t="shared" si="132"/>
        <v>1.1153960396039604</v>
      </c>
      <c r="W222" s="5">
        <v>10</v>
      </c>
      <c r="X222" s="5" t="s">
        <v>401</v>
      </c>
      <c r="Y222" s="5" t="s">
        <v>401</v>
      </c>
      <c r="Z222" s="5" t="s">
        <v>401</v>
      </c>
      <c r="AA222" s="5"/>
      <c r="AB222" s="31">
        <f t="shared" si="110"/>
        <v>1.0022259403400129</v>
      </c>
      <c r="AC222" s="32">
        <v>50</v>
      </c>
      <c r="AD222" s="24">
        <f t="shared" si="111"/>
        <v>27.272727272727273</v>
      </c>
      <c r="AE222" s="24">
        <f t="shared" si="112"/>
        <v>27.3</v>
      </c>
      <c r="AF222" s="24">
        <f t="shared" si="113"/>
        <v>2.7272727272727337E-2</v>
      </c>
      <c r="AG222" s="24">
        <v>2.6</v>
      </c>
      <c r="AH222" s="24">
        <v>4.7</v>
      </c>
      <c r="AI222" s="24">
        <v>4.7</v>
      </c>
      <c r="AJ222" s="24">
        <v>4.3</v>
      </c>
      <c r="AK222" s="24">
        <v>3.1</v>
      </c>
      <c r="AL222" s="24"/>
      <c r="AM222" s="24">
        <f t="shared" si="114"/>
        <v>7.9</v>
      </c>
      <c r="AN222" s="47"/>
      <c r="AO222" s="24">
        <f t="shared" si="115"/>
        <v>7.9</v>
      </c>
      <c r="AP222" s="24"/>
      <c r="AQ222" s="24">
        <f t="shared" si="116"/>
        <v>7.9</v>
      </c>
      <c r="AR222" s="24">
        <v>4.7</v>
      </c>
      <c r="AS222" s="24">
        <f t="shared" si="122"/>
        <v>3.2</v>
      </c>
      <c r="AT222" s="42"/>
      <c r="AU222" s="42"/>
      <c r="AV222" s="42"/>
      <c r="AZ222" s="1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9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9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9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9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9"/>
      <c r="GG222" s="8"/>
      <c r="GH222" s="8"/>
    </row>
    <row r="223" spans="1:190" s="2" customFormat="1" ht="17.100000000000001" customHeight="1">
      <c r="A223" s="33" t="s">
        <v>206</v>
      </c>
      <c r="B223" s="24">
        <v>2380.0314243732423</v>
      </c>
      <c r="C223" s="24">
        <v>1685.3515699999998</v>
      </c>
      <c r="D223" s="4">
        <f t="shared" si="109"/>
        <v>0.70812156206879517</v>
      </c>
      <c r="E223" s="10">
        <v>15</v>
      </c>
      <c r="F223" s="5">
        <f t="shared" si="128"/>
        <v>1</v>
      </c>
      <c r="G223" s="5">
        <v>10</v>
      </c>
      <c r="H223" s="5"/>
      <c r="I223" s="5"/>
      <c r="J223" s="4">
        <f t="shared" si="129"/>
        <v>1.0164415161475138</v>
      </c>
      <c r="K223" s="5">
        <v>10</v>
      </c>
      <c r="L223" s="5"/>
      <c r="M223" s="5"/>
      <c r="N223" s="4">
        <f t="shared" si="130"/>
        <v>1.2531359069275516</v>
      </c>
      <c r="O223" s="5">
        <v>15</v>
      </c>
      <c r="P223" s="5"/>
      <c r="Q223" s="5"/>
      <c r="R223" s="4">
        <f t="shared" si="131"/>
        <v>0.92749723145071972</v>
      </c>
      <c r="S223" s="5">
        <v>10</v>
      </c>
      <c r="T223" s="5"/>
      <c r="U223" s="5"/>
      <c r="V223" s="4">
        <f t="shared" si="132"/>
        <v>1.1153960396039604</v>
      </c>
      <c r="W223" s="5">
        <v>10</v>
      </c>
      <c r="X223" s="5" t="s">
        <v>401</v>
      </c>
      <c r="Y223" s="5" t="s">
        <v>401</v>
      </c>
      <c r="Z223" s="5" t="s">
        <v>401</v>
      </c>
      <c r="AA223" s="5"/>
      <c r="AB223" s="31">
        <f t="shared" si="110"/>
        <v>1.0001744272423878</v>
      </c>
      <c r="AC223" s="32">
        <v>2291</v>
      </c>
      <c r="AD223" s="24">
        <f t="shared" si="111"/>
        <v>1249.6363636363637</v>
      </c>
      <c r="AE223" s="24">
        <f t="shared" si="112"/>
        <v>1249.9000000000001</v>
      </c>
      <c r="AF223" s="24">
        <f t="shared" si="113"/>
        <v>0.26363636363635123</v>
      </c>
      <c r="AG223" s="24">
        <v>192.8</v>
      </c>
      <c r="AH223" s="24">
        <v>193.4</v>
      </c>
      <c r="AI223" s="24">
        <v>204</v>
      </c>
      <c r="AJ223" s="24">
        <v>144.80000000000001</v>
      </c>
      <c r="AK223" s="24">
        <v>155.6</v>
      </c>
      <c r="AL223" s="24"/>
      <c r="AM223" s="24">
        <f t="shared" si="114"/>
        <v>359.3</v>
      </c>
      <c r="AN223" s="47"/>
      <c r="AO223" s="24">
        <f t="shared" si="115"/>
        <v>359.3</v>
      </c>
      <c r="AP223" s="24"/>
      <c r="AQ223" s="24">
        <f t="shared" si="116"/>
        <v>359.3</v>
      </c>
      <c r="AR223" s="24">
        <v>208.6</v>
      </c>
      <c r="AS223" s="24">
        <f t="shared" si="122"/>
        <v>150.69999999999999</v>
      </c>
      <c r="AT223" s="42"/>
      <c r="AU223" s="42"/>
      <c r="AV223" s="42"/>
      <c r="AZ223" s="1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9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9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9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9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9"/>
      <c r="GG223" s="8"/>
      <c r="GH223" s="8"/>
    </row>
    <row r="224" spans="1:190" s="2" customFormat="1" ht="17.100000000000001" customHeight="1">
      <c r="A224" s="33" t="s">
        <v>207</v>
      </c>
      <c r="B224" s="24">
        <v>14032.865348107814</v>
      </c>
      <c r="C224" s="24">
        <v>13299.311099999999</v>
      </c>
      <c r="D224" s="4">
        <f t="shared" si="109"/>
        <v>0.94772598254805263</v>
      </c>
      <c r="E224" s="10">
        <v>15</v>
      </c>
      <c r="F224" s="5">
        <f t="shared" si="128"/>
        <v>1</v>
      </c>
      <c r="G224" s="5">
        <v>10</v>
      </c>
      <c r="H224" s="5"/>
      <c r="I224" s="5"/>
      <c r="J224" s="4">
        <f t="shared" si="129"/>
        <v>1.0164415161475138</v>
      </c>
      <c r="K224" s="5">
        <v>10</v>
      </c>
      <c r="L224" s="5"/>
      <c r="M224" s="5"/>
      <c r="N224" s="4">
        <f t="shared" si="130"/>
        <v>1.2531359069275516</v>
      </c>
      <c r="O224" s="5">
        <v>15</v>
      </c>
      <c r="P224" s="5"/>
      <c r="Q224" s="5"/>
      <c r="R224" s="4">
        <f t="shared" si="131"/>
        <v>0.92749723145071972</v>
      </c>
      <c r="S224" s="5">
        <v>10</v>
      </c>
      <c r="T224" s="5"/>
      <c r="U224" s="5"/>
      <c r="V224" s="4">
        <f t="shared" si="132"/>
        <v>1.1153960396039604</v>
      </c>
      <c r="W224" s="5">
        <v>10</v>
      </c>
      <c r="X224" s="5" t="s">
        <v>401</v>
      </c>
      <c r="Y224" s="5" t="s">
        <v>401</v>
      </c>
      <c r="Z224" s="5" t="s">
        <v>401</v>
      </c>
      <c r="AA224" s="5"/>
      <c r="AB224" s="31">
        <f t="shared" si="110"/>
        <v>1.0515182316308003</v>
      </c>
      <c r="AC224" s="32">
        <v>228</v>
      </c>
      <c r="AD224" s="24">
        <f t="shared" si="111"/>
        <v>124.36363636363636</v>
      </c>
      <c r="AE224" s="24">
        <f t="shared" si="112"/>
        <v>130.80000000000001</v>
      </c>
      <c r="AF224" s="24">
        <f t="shared" si="113"/>
        <v>6.4363636363636516</v>
      </c>
      <c r="AG224" s="24">
        <v>16.899999999999999</v>
      </c>
      <c r="AH224" s="24">
        <v>25.8</v>
      </c>
      <c r="AI224" s="24">
        <v>6.5</v>
      </c>
      <c r="AJ224" s="24">
        <v>5.4</v>
      </c>
      <c r="AK224" s="24">
        <v>12.6</v>
      </c>
      <c r="AL224" s="24">
        <v>31.200000000000003</v>
      </c>
      <c r="AM224" s="24">
        <f t="shared" si="114"/>
        <v>32.4</v>
      </c>
      <c r="AN224" s="47"/>
      <c r="AO224" s="24">
        <f t="shared" si="115"/>
        <v>32.4</v>
      </c>
      <c r="AP224" s="24">
        <f>MIN(AO224,8.2)</f>
        <v>8.1999999999999993</v>
      </c>
      <c r="AQ224" s="24">
        <f t="shared" si="116"/>
        <v>24.2</v>
      </c>
      <c r="AR224" s="24">
        <v>15.6</v>
      </c>
      <c r="AS224" s="24">
        <f t="shared" si="122"/>
        <v>8.6</v>
      </c>
      <c r="AT224" s="42"/>
      <c r="AU224" s="42"/>
      <c r="AV224" s="42"/>
      <c r="AZ224" s="1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9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9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9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9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9"/>
      <c r="GG224" s="8"/>
      <c r="GH224" s="8"/>
    </row>
    <row r="225" spans="1:190" s="2" customFormat="1" ht="17.100000000000001" customHeight="1">
      <c r="A225" s="33" t="s">
        <v>208</v>
      </c>
      <c r="B225" s="24">
        <v>1287.3526790955298</v>
      </c>
      <c r="C225" s="24">
        <v>313.24717000000004</v>
      </c>
      <c r="D225" s="4">
        <f t="shared" si="109"/>
        <v>0.24332661522099888</v>
      </c>
      <c r="E225" s="10">
        <v>15</v>
      </c>
      <c r="F225" s="5">
        <f t="shared" si="128"/>
        <v>1</v>
      </c>
      <c r="G225" s="5">
        <v>10</v>
      </c>
      <c r="H225" s="5"/>
      <c r="I225" s="5"/>
      <c r="J225" s="4">
        <f t="shared" si="129"/>
        <v>1.0164415161475138</v>
      </c>
      <c r="K225" s="5">
        <v>10</v>
      </c>
      <c r="L225" s="5"/>
      <c r="M225" s="5"/>
      <c r="N225" s="4">
        <f t="shared" si="130"/>
        <v>1.2531359069275516</v>
      </c>
      <c r="O225" s="5">
        <v>15</v>
      </c>
      <c r="P225" s="5"/>
      <c r="Q225" s="5"/>
      <c r="R225" s="4">
        <f t="shared" si="131"/>
        <v>0.92749723145071972</v>
      </c>
      <c r="S225" s="5">
        <v>10</v>
      </c>
      <c r="T225" s="5"/>
      <c r="U225" s="5"/>
      <c r="V225" s="4">
        <f t="shared" si="132"/>
        <v>1.1153960396039604</v>
      </c>
      <c r="W225" s="5">
        <v>10</v>
      </c>
      <c r="X225" s="5" t="s">
        <v>401</v>
      </c>
      <c r="Y225" s="5" t="s">
        <v>401</v>
      </c>
      <c r="Z225" s="5" t="s">
        <v>401</v>
      </c>
      <c r="AA225" s="5"/>
      <c r="AB225" s="31">
        <f t="shared" si="110"/>
        <v>0.90057551006071712</v>
      </c>
      <c r="AC225" s="32">
        <v>1018</v>
      </c>
      <c r="AD225" s="24">
        <f t="shared" si="111"/>
        <v>555.27272727272725</v>
      </c>
      <c r="AE225" s="24">
        <f t="shared" si="112"/>
        <v>500.1</v>
      </c>
      <c r="AF225" s="24">
        <f t="shared" si="113"/>
        <v>-55.172727272727229</v>
      </c>
      <c r="AG225" s="24">
        <v>27.8</v>
      </c>
      <c r="AH225" s="24">
        <v>15.8</v>
      </c>
      <c r="AI225" s="24">
        <v>86.1</v>
      </c>
      <c r="AJ225" s="24">
        <v>49.3</v>
      </c>
      <c r="AK225" s="24">
        <v>46</v>
      </c>
      <c r="AL225" s="24">
        <v>51.099999999999994</v>
      </c>
      <c r="AM225" s="24">
        <f t="shared" si="114"/>
        <v>224</v>
      </c>
      <c r="AN225" s="47"/>
      <c r="AO225" s="24">
        <f t="shared" si="115"/>
        <v>224</v>
      </c>
      <c r="AP225" s="24"/>
      <c r="AQ225" s="24">
        <f t="shared" si="116"/>
        <v>224</v>
      </c>
      <c r="AR225" s="24">
        <v>101.7</v>
      </c>
      <c r="AS225" s="24">
        <f t="shared" si="122"/>
        <v>122.3</v>
      </c>
      <c r="AT225" s="42"/>
      <c r="AU225" s="42"/>
      <c r="AV225" s="42"/>
      <c r="AZ225" s="1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9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9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9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9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9"/>
      <c r="GG225" s="8"/>
      <c r="GH225" s="8"/>
    </row>
    <row r="226" spans="1:190" s="2" customFormat="1" ht="17.100000000000001" customHeight="1">
      <c r="A226" s="33" t="s">
        <v>209</v>
      </c>
      <c r="B226" s="24">
        <v>1267.6024291236956</v>
      </c>
      <c r="C226" s="24">
        <v>634.76916000000006</v>
      </c>
      <c r="D226" s="4">
        <f t="shared" si="109"/>
        <v>0.50076360333170189</v>
      </c>
      <c r="E226" s="10">
        <v>15</v>
      </c>
      <c r="F226" s="5">
        <f t="shared" si="128"/>
        <v>1</v>
      </c>
      <c r="G226" s="5">
        <v>10</v>
      </c>
      <c r="H226" s="5"/>
      <c r="I226" s="5"/>
      <c r="J226" s="4">
        <f t="shared" si="129"/>
        <v>1.0164415161475138</v>
      </c>
      <c r="K226" s="5">
        <v>10</v>
      </c>
      <c r="L226" s="5"/>
      <c r="M226" s="5"/>
      <c r="N226" s="4">
        <f t="shared" si="130"/>
        <v>1.2531359069275516</v>
      </c>
      <c r="O226" s="5">
        <v>15</v>
      </c>
      <c r="P226" s="5"/>
      <c r="Q226" s="5"/>
      <c r="R226" s="4">
        <f t="shared" si="131"/>
        <v>0.92749723145071972</v>
      </c>
      <c r="S226" s="5">
        <v>10</v>
      </c>
      <c r="T226" s="5"/>
      <c r="U226" s="5"/>
      <c r="V226" s="4">
        <f t="shared" si="132"/>
        <v>1.1153960396039604</v>
      </c>
      <c r="W226" s="5">
        <v>10</v>
      </c>
      <c r="X226" s="5" t="s">
        <v>401</v>
      </c>
      <c r="Y226" s="5" t="s">
        <v>401</v>
      </c>
      <c r="Z226" s="5" t="s">
        <v>401</v>
      </c>
      <c r="AA226" s="5"/>
      <c r="AB226" s="31">
        <f t="shared" si="110"/>
        <v>0.95574057894158204</v>
      </c>
      <c r="AC226" s="32">
        <v>2269</v>
      </c>
      <c r="AD226" s="24">
        <f t="shared" si="111"/>
        <v>1237.6363636363637</v>
      </c>
      <c r="AE226" s="24">
        <f t="shared" si="112"/>
        <v>1182.9000000000001</v>
      </c>
      <c r="AF226" s="24">
        <f t="shared" si="113"/>
        <v>-54.736363636363649</v>
      </c>
      <c r="AG226" s="24">
        <v>254.1</v>
      </c>
      <c r="AH226" s="24">
        <v>93</v>
      </c>
      <c r="AI226" s="24">
        <v>139.6</v>
      </c>
      <c r="AJ226" s="24">
        <v>158.69999999999999</v>
      </c>
      <c r="AK226" s="24">
        <v>163.6</v>
      </c>
      <c r="AL226" s="24"/>
      <c r="AM226" s="24">
        <f t="shared" si="114"/>
        <v>373.9</v>
      </c>
      <c r="AN226" s="47"/>
      <c r="AO226" s="24">
        <f t="shared" si="115"/>
        <v>373.9</v>
      </c>
      <c r="AP226" s="24"/>
      <c r="AQ226" s="24">
        <f t="shared" si="116"/>
        <v>373.9</v>
      </c>
      <c r="AR226" s="24">
        <v>169.6</v>
      </c>
      <c r="AS226" s="24">
        <f t="shared" si="122"/>
        <v>204.3</v>
      </c>
      <c r="AT226" s="42"/>
      <c r="AU226" s="42"/>
      <c r="AV226" s="42"/>
      <c r="AZ226" s="1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9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9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9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9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9"/>
      <c r="GG226" s="8"/>
      <c r="GH226" s="8"/>
    </row>
    <row r="227" spans="1:190" s="2" customFormat="1" ht="17.100000000000001" customHeight="1">
      <c r="A227" s="33" t="s">
        <v>210</v>
      </c>
      <c r="B227" s="24">
        <v>5436.9451423653345</v>
      </c>
      <c r="C227" s="24">
        <v>8161.4330499999996</v>
      </c>
      <c r="D227" s="4">
        <f t="shared" si="109"/>
        <v>1.2301106381671045</v>
      </c>
      <c r="E227" s="10">
        <v>15</v>
      </c>
      <c r="F227" s="5">
        <f t="shared" si="128"/>
        <v>1</v>
      </c>
      <c r="G227" s="5">
        <v>10</v>
      </c>
      <c r="H227" s="5"/>
      <c r="I227" s="5"/>
      <c r="J227" s="4">
        <f t="shared" si="129"/>
        <v>1.0164415161475138</v>
      </c>
      <c r="K227" s="5">
        <v>10</v>
      </c>
      <c r="L227" s="5"/>
      <c r="M227" s="5"/>
      <c r="N227" s="4">
        <f t="shared" si="130"/>
        <v>1.2531359069275516</v>
      </c>
      <c r="O227" s="5">
        <v>15</v>
      </c>
      <c r="P227" s="5"/>
      <c r="Q227" s="5"/>
      <c r="R227" s="4">
        <f t="shared" si="131"/>
        <v>0.92749723145071972</v>
      </c>
      <c r="S227" s="5">
        <v>10</v>
      </c>
      <c r="T227" s="5"/>
      <c r="U227" s="5"/>
      <c r="V227" s="4">
        <f t="shared" si="132"/>
        <v>1.1153960396039604</v>
      </c>
      <c r="W227" s="5">
        <v>10</v>
      </c>
      <c r="X227" s="5" t="s">
        <v>401</v>
      </c>
      <c r="Y227" s="5" t="s">
        <v>401</v>
      </c>
      <c r="Z227" s="5" t="s">
        <v>401</v>
      </c>
      <c r="AA227" s="5"/>
      <c r="AB227" s="31">
        <f t="shared" si="110"/>
        <v>1.1120292292634542</v>
      </c>
      <c r="AC227" s="32">
        <v>631</v>
      </c>
      <c r="AD227" s="24">
        <f t="shared" si="111"/>
        <v>344.18181818181819</v>
      </c>
      <c r="AE227" s="24">
        <f t="shared" si="112"/>
        <v>382.7</v>
      </c>
      <c r="AF227" s="24">
        <f t="shared" si="113"/>
        <v>38.518181818181802</v>
      </c>
      <c r="AG227" s="24">
        <v>54.6</v>
      </c>
      <c r="AH227" s="24">
        <v>71.099999999999994</v>
      </c>
      <c r="AI227" s="24">
        <v>67.400000000000006</v>
      </c>
      <c r="AJ227" s="24">
        <v>36.4</v>
      </c>
      <c r="AK227" s="24">
        <v>66.599999999999994</v>
      </c>
      <c r="AL227" s="24">
        <v>3.1</v>
      </c>
      <c r="AM227" s="24">
        <f t="shared" si="114"/>
        <v>83.5</v>
      </c>
      <c r="AN227" s="47"/>
      <c r="AO227" s="24">
        <f t="shared" si="115"/>
        <v>83.5</v>
      </c>
      <c r="AP227" s="24"/>
      <c r="AQ227" s="24">
        <f t="shared" si="116"/>
        <v>83.5</v>
      </c>
      <c r="AR227" s="24">
        <v>80.5</v>
      </c>
      <c r="AS227" s="24">
        <f t="shared" si="122"/>
        <v>3</v>
      </c>
      <c r="AT227" s="42"/>
      <c r="AU227" s="42"/>
      <c r="AV227" s="42"/>
      <c r="AZ227" s="1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9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9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9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9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9"/>
      <c r="GG227" s="8"/>
      <c r="GH227" s="8"/>
    </row>
    <row r="228" spans="1:190" s="2" customFormat="1" ht="17.100000000000001" customHeight="1">
      <c r="A228" s="33" t="s">
        <v>211</v>
      </c>
      <c r="B228" s="24">
        <v>885.93574475727723</v>
      </c>
      <c r="C228" s="24">
        <v>181.85086999999999</v>
      </c>
      <c r="D228" s="4">
        <f t="shared" si="109"/>
        <v>0.20526417528149546</v>
      </c>
      <c r="E228" s="10">
        <v>15</v>
      </c>
      <c r="F228" s="5">
        <f t="shared" si="128"/>
        <v>1</v>
      </c>
      <c r="G228" s="5">
        <v>10</v>
      </c>
      <c r="H228" s="5"/>
      <c r="I228" s="5"/>
      <c r="J228" s="4">
        <f t="shared" si="129"/>
        <v>1.0164415161475138</v>
      </c>
      <c r="K228" s="5">
        <v>10</v>
      </c>
      <c r="L228" s="5"/>
      <c r="M228" s="5"/>
      <c r="N228" s="4">
        <f t="shared" si="130"/>
        <v>1.2531359069275516</v>
      </c>
      <c r="O228" s="5">
        <v>15</v>
      </c>
      <c r="P228" s="5"/>
      <c r="Q228" s="5"/>
      <c r="R228" s="4">
        <f t="shared" si="131"/>
        <v>0.92749723145071972</v>
      </c>
      <c r="S228" s="5">
        <v>10</v>
      </c>
      <c r="T228" s="5"/>
      <c r="U228" s="5"/>
      <c r="V228" s="4">
        <f t="shared" si="132"/>
        <v>1.1153960396039604</v>
      </c>
      <c r="W228" s="5">
        <v>10</v>
      </c>
      <c r="X228" s="5" t="s">
        <v>401</v>
      </c>
      <c r="Y228" s="5" t="s">
        <v>401</v>
      </c>
      <c r="Z228" s="5" t="s">
        <v>401</v>
      </c>
      <c r="AA228" s="5"/>
      <c r="AB228" s="31">
        <f t="shared" si="110"/>
        <v>0.89241927293082357</v>
      </c>
      <c r="AC228" s="32">
        <v>902</v>
      </c>
      <c r="AD228" s="24">
        <f t="shared" si="111"/>
        <v>492</v>
      </c>
      <c r="AE228" s="24">
        <f t="shared" si="112"/>
        <v>439.1</v>
      </c>
      <c r="AF228" s="24">
        <f t="shared" si="113"/>
        <v>-52.899999999999977</v>
      </c>
      <c r="AG228" s="24">
        <v>10.6</v>
      </c>
      <c r="AH228" s="24">
        <v>21.3</v>
      </c>
      <c r="AI228" s="24">
        <v>73.5</v>
      </c>
      <c r="AJ228" s="24">
        <v>43.4</v>
      </c>
      <c r="AK228" s="24">
        <v>38.1</v>
      </c>
      <c r="AL228" s="24">
        <v>36.5</v>
      </c>
      <c r="AM228" s="24">
        <f t="shared" si="114"/>
        <v>215.7</v>
      </c>
      <c r="AN228" s="47"/>
      <c r="AO228" s="24">
        <f t="shared" si="115"/>
        <v>215.7</v>
      </c>
      <c r="AP228" s="24"/>
      <c r="AQ228" s="24">
        <f t="shared" si="116"/>
        <v>215.7</v>
      </c>
      <c r="AR228" s="24">
        <v>103.3</v>
      </c>
      <c r="AS228" s="24">
        <f t="shared" si="122"/>
        <v>112.4</v>
      </c>
      <c r="AT228" s="42"/>
      <c r="AU228" s="42"/>
      <c r="AV228" s="42"/>
      <c r="AW228" s="1"/>
      <c r="AX228" s="1"/>
      <c r="AY228" s="1"/>
      <c r="AZ228" s="1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9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9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9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9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9"/>
      <c r="GG228" s="8"/>
      <c r="GH228" s="8"/>
    </row>
    <row r="229" spans="1:190" s="2" customFormat="1" ht="17.100000000000001" customHeight="1">
      <c r="A229" s="17" t="s">
        <v>212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24"/>
      <c r="AS229" s="24"/>
      <c r="AT229" s="42"/>
      <c r="AU229" s="42"/>
      <c r="AV229" s="42"/>
      <c r="AW229" s="1"/>
      <c r="AX229" s="1"/>
      <c r="AY229" s="1"/>
      <c r="AZ229" s="1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9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9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9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9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9"/>
      <c r="GG229" s="8"/>
      <c r="GH229" s="8"/>
    </row>
    <row r="230" spans="1:190" s="2" customFormat="1" ht="17.100000000000001" customHeight="1">
      <c r="A230" s="13" t="s">
        <v>213</v>
      </c>
      <c r="B230" s="24">
        <v>852.23654280749497</v>
      </c>
      <c r="C230" s="24">
        <v>913.89234999999996</v>
      </c>
      <c r="D230" s="4">
        <f t="shared" si="109"/>
        <v>1.0723458853212211</v>
      </c>
      <c r="E230" s="10">
        <v>15</v>
      </c>
      <c r="F230" s="5">
        <f>F$44</f>
        <v>1</v>
      </c>
      <c r="G230" s="5">
        <v>10</v>
      </c>
      <c r="H230" s="5"/>
      <c r="I230" s="5"/>
      <c r="J230" s="4">
        <f>J$44</f>
        <v>1.0041023455293758</v>
      </c>
      <c r="K230" s="5">
        <v>10</v>
      </c>
      <c r="L230" s="5"/>
      <c r="M230" s="5"/>
      <c r="N230" s="4">
        <f>N$44</f>
        <v>1.0229459659511473</v>
      </c>
      <c r="O230" s="5">
        <v>15</v>
      </c>
      <c r="P230" s="5"/>
      <c r="Q230" s="5"/>
      <c r="R230" s="4">
        <f>R$44</f>
        <v>1.1102284527518174</v>
      </c>
      <c r="S230" s="5">
        <v>10</v>
      </c>
      <c r="T230" s="5"/>
      <c r="U230" s="5"/>
      <c r="V230" s="4">
        <f>V$44</f>
        <v>1.2015584415584415</v>
      </c>
      <c r="W230" s="5">
        <v>10</v>
      </c>
      <c r="X230" s="5" t="s">
        <v>401</v>
      </c>
      <c r="Y230" s="5" t="s">
        <v>401</v>
      </c>
      <c r="Z230" s="5" t="s">
        <v>401</v>
      </c>
      <c r="AA230" s="5"/>
      <c r="AB230" s="31">
        <f t="shared" si="110"/>
        <v>1.0655467166783126</v>
      </c>
      <c r="AC230" s="32">
        <v>1323</v>
      </c>
      <c r="AD230" s="24">
        <f t="shared" si="111"/>
        <v>721.63636363636363</v>
      </c>
      <c r="AE230" s="24">
        <f t="shared" si="112"/>
        <v>768.9</v>
      </c>
      <c r="AF230" s="24">
        <f t="shared" si="113"/>
        <v>47.263636363636351</v>
      </c>
      <c r="AG230" s="24">
        <v>132.69999999999999</v>
      </c>
      <c r="AH230" s="24">
        <v>145.9</v>
      </c>
      <c r="AI230" s="24">
        <v>88.2</v>
      </c>
      <c r="AJ230" s="24">
        <v>137.6</v>
      </c>
      <c r="AK230" s="24">
        <v>114.2</v>
      </c>
      <c r="AL230" s="24"/>
      <c r="AM230" s="24">
        <f t="shared" si="114"/>
        <v>150.30000000000001</v>
      </c>
      <c r="AN230" s="47"/>
      <c r="AO230" s="24">
        <f t="shared" si="115"/>
        <v>150.30000000000001</v>
      </c>
      <c r="AP230" s="24"/>
      <c r="AQ230" s="24">
        <f t="shared" si="116"/>
        <v>150.30000000000001</v>
      </c>
      <c r="AR230" s="24">
        <v>126.3</v>
      </c>
      <c r="AS230" s="24">
        <f t="shared" si="122"/>
        <v>24</v>
      </c>
      <c r="AT230" s="42"/>
      <c r="AU230" s="42"/>
      <c r="AV230" s="42"/>
      <c r="AW230" s="1"/>
      <c r="AX230" s="1"/>
      <c r="AY230" s="1"/>
      <c r="AZ230" s="1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9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9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9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9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9"/>
      <c r="GG230" s="8"/>
      <c r="GH230" s="8"/>
    </row>
    <row r="231" spans="1:190" s="2" customFormat="1" ht="17.100000000000001" customHeight="1">
      <c r="A231" s="13" t="s">
        <v>142</v>
      </c>
      <c r="B231" s="24">
        <v>567.19779681899331</v>
      </c>
      <c r="C231" s="24">
        <v>493.52370999999994</v>
      </c>
      <c r="D231" s="4">
        <f t="shared" si="109"/>
        <v>0.87010865128147774</v>
      </c>
      <c r="E231" s="10">
        <v>15</v>
      </c>
      <c r="F231" s="5">
        <f t="shared" ref="F231:F238" si="133">F$44</f>
        <v>1</v>
      </c>
      <c r="G231" s="5">
        <v>10</v>
      </c>
      <c r="H231" s="5"/>
      <c r="I231" s="5"/>
      <c r="J231" s="4">
        <f t="shared" ref="J231:J238" si="134">J$44</f>
        <v>1.0041023455293758</v>
      </c>
      <c r="K231" s="5">
        <v>10</v>
      </c>
      <c r="L231" s="5"/>
      <c r="M231" s="5"/>
      <c r="N231" s="4">
        <f t="shared" ref="N231:N238" si="135">N$44</f>
        <v>1.0229459659511473</v>
      </c>
      <c r="O231" s="5">
        <v>15</v>
      </c>
      <c r="P231" s="5"/>
      <c r="Q231" s="5"/>
      <c r="R231" s="4">
        <f t="shared" ref="R231:R238" si="136">R$44</f>
        <v>1.1102284527518174</v>
      </c>
      <c r="S231" s="5">
        <v>10</v>
      </c>
      <c r="T231" s="5"/>
      <c r="U231" s="5"/>
      <c r="V231" s="4">
        <f t="shared" ref="V231:V238" si="137">V$44</f>
        <v>1.2015584415584415</v>
      </c>
      <c r="W231" s="5">
        <v>10</v>
      </c>
      <c r="X231" s="5" t="s">
        <v>401</v>
      </c>
      <c r="Y231" s="5" t="s">
        <v>401</v>
      </c>
      <c r="Z231" s="5" t="s">
        <v>401</v>
      </c>
      <c r="AA231" s="5"/>
      <c r="AB231" s="31">
        <f t="shared" si="110"/>
        <v>1.022210166526939</v>
      </c>
      <c r="AC231" s="32">
        <v>1188</v>
      </c>
      <c r="AD231" s="24">
        <f t="shared" si="111"/>
        <v>648</v>
      </c>
      <c r="AE231" s="24">
        <f t="shared" si="112"/>
        <v>662.4</v>
      </c>
      <c r="AF231" s="24">
        <f t="shared" si="113"/>
        <v>14.399999999999977</v>
      </c>
      <c r="AG231" s="24">
        <v>34</v>
      </c>
      <c r="AH231" s="24">
        <v>64.5</v>
      </c>
      <c r="AI231" s="24">
        <v>138.9</v>
      </c>
      <c r="AJ231" s="24">
        <v>127.4</v>
      </c>
      <c r="AK231" s="24">
        <v>46.7</v>
      </c>
      <c r="AL231" s="24"/>
      <c r="AM231" s="24">
        <f t="shared" si="114"/>
        <v>250.9</v>
      </c>
      <c r="AN231" s="47"/>
      <c r="AO231" s="24">
        <f t="shared" si="115"/>
        <v>250.9</v>
      </c>
      <c r="AP231" s="24"/>
      <c r="AQ231" s="24">
        <f t="shared" si="116"/>
        <v>250.9</v>
      </c>
      <c r="AR231" s="24">
        <v>201.2</v>
      </c>
      <c r="AS231" s="24">
        <f t="shared" si="122"/>
        <v>49.7</v>
      </c>
      <c r="AT231" s="42"/>
      <c r="AU231" s="42"/>
      <c r="AV231" s="42"/>
      <c r="AZ231" s="1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9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9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9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9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9"/>
      <c r="GG231" s="8"/>
      <c r="GH231" s="8"/>
    </row>
    <row r="232" spans="1:190" s="2" customFormat="1" ht="17.100000000000001" customHeight="1">
      <c r="A232" s="13" t="s">
        <v>214</v>
      </c>
      <c r="B232" s="24">
        <v>437.27326674494907</v>
      </c>
      <c r="C232" s="24">
        <v>407.70872000000003</v>
      </c>
      <c r="D232" s="4">
        <f t="shared" si="109"/>
        <v>0.93238885385098713</v>
      </c>
      <c r="E232" s="10">
        <v>15</v>
      </c>
      <c r="F232" s="5">
        <f t="shared" si="133"/>
        <v>1</v>
      </c>
      <c r="G232" s="5">
        <v>10</v>
      </c>
      <c r="H232" s="5"/>
      <c r="I232" s="5"/>
      <c r="J232" s="4">
        <f t="shared" si="134"/>
        <v>1.0041023455293758</v>
      </c>
      <c r="K232" s="5">
        <v>10</v>
      </c>
      <c r="L232" s="5"/>
      <c r="M232" s="5"/>
      <c r="N232" s="4">
        <f t="shared" si="135"/>
        <v>1.0229459659511473</v>
      </c>
      <c r="O232" s="5">
        <v>15</v>
      </c>
      <c r="P232" s="5"/>
      <c r="Q232" s="5"/>
      <c r="R232" s="4">
        <f t="shared" si="136"/>
        <v>1.1102284527518174</v>
      </c>
      <c r="S232" s="5">
        <v>10</v>
      </c>
      <c r="T232" s="5"/>
      <c r="U232" s="5"/>
      <c r="V232" s="4">
        <f t="shared" si="137"/>
        <v>1.2015584415584415</v>
      </c>
      <c r="W232" s="5">
        <v>10</v>
      </c>
      <c r="X232" s="5" t="s">
        <v>401</v>
      </c>
      <c r="Y232" s="5" t="s">
        <v>401</v>
      </c>
      <c r="Z232" s="5" t="s">
        <v>401</v>
      </c>
      <c r="AA232" s="5"/>
      <c r="AB232" s="31">
        <f t="shared" si="110"/>
        <v>1.0355559242204051</v>
      </c>
      <c r="AC232" s="32">
        <v>1187</v>
      </c>
      <c r="AD232" s="24">
        <f t="shared" si="111"/>
        <v>647.4545454545455</v>
      </c>
      <c r="AE232" s="24">
        <f t="shared" si="112"/>
        <v>670.5</v>
      </c>
      <c r="AF232" s="24">
        <f t="shared" si="113"/>
        <v>23.045454545454504</v>
      </c>
      <c r="AG232" s="24">
        <v>27.7</v>
      </c>
      <c r="AH232" s="24">
        <v>140.30000000000001</v>
      </c>
      <c r="AI232" s="24">
        <v>107.8</v>
      </c>
      <c r="AJ232" s="24">
        <v>92.2</v>
      </c>
      <c r="AK232" s="24">
        <v>101</v>
      </c>
      <c r="AL232" s="24">
        <v>69.3</v>
      </c>
      <c r="AM232" s="24">
        <f t="shared" si="114"/>
        <v>132.19999999999999</v>
      </c>
      <c r="AN232" s="47"/>
      <c r="AO232" s="24">
        <f t="shared" si="115"/>
        <v>132.19999999999999</v>
      </c>
      <c r="AP232" s="24"/>
      <c r="AQ232" s="24">
        <f t="shared" si="116"/>
        <v>132.19999999999999</v>
      </c>
      <c r="AR232" s="24">
        <v>91.2</v>
      </c>
      <c r="AS232" s="24">
        <f t="shared" si="122"/>
        <v>41</v>
      </c>
      <c r="AT232" s="42"/>
      <c r="AU232" s="42"/>
      <c r="AV232" s="42"/>
      <c r="AW232" s="1"/>
      <c r="AX232" s="1"/>
      <c r="AY232" s="1"/>
      <c r="AZ232" s="1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9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9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9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9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9"/>
      <c r="GG232" s="8"/>
      <c r="GH232" s="8"/>
    </row>
    <row r="233" spans="1:190" s="2" customFormat="1" ht="17.100000000000001" customHeight="1">
      <c r="A233" s="13" t="s">
        <v>215</v>
      </c>
      <c r="B233" s="24">
        <v>909.01802483383676</v>
      </c>
      <c r="C233" s="24">
        <v>462.36118999999997</v>
      </c>
      <c r="D233" s="4">
        <f t="shared" si="109"/>
        <v>0.50863808788006915</v>
      </c>
      <c r="E233" s="10">
        <v>15</v>
      </c>
      <c r="F233" s="5">
        <f t="shared" si="133"/>
        <v>1</v>
      </c>
      <c r="G233" s="5">
        <v>10</v>
      </c>
      <c r="H233" s="5"/>
      <c r="I233" s="5"/>
      <c r="J233" s="4">
        <f t="shared" si="134"/>
        <v>1.0041023455293758</v>
      </c>
      <c r="K233" s="5">
        <v>10</v>
      </c>
      <c r="L233" s="5"/>
      <c r="M233" s="5"/>
      <c r="N233" s="4">
        <f t="shared" si="135"/>
        <v>1.0229459659511473</v>
      </c>
      <c r="O233" s="5">
        <v>15</v>
      </c>
      <c r="P233" s="5"/>
      <c r="Q233" s="5"/>
      <c r="R233" s="4">
        <f t="shared" si="136"/>
        <v>1.1102284527518174</v>
      </c>
      <c r="S233" s="5">
        <v>10</v>
      </c>
      <c r="T233" s="5"/>
      <c r="U233" s="5"/>
      <c r="V233" s="4">
        <f t="shared" si="137"/>
        <v>1.2015584415584415</v>
      </c>
      <c r="W233" s="5">
        <v>10</v>
      </c>
      <c r="X233" s="5" t="s">
        <v>401</v>
      </c>
      <c r="Y233" s="5" t="s">
        <v>401</v>
      </c>
      <c r="Z233" s="5" t="s">
        <v>401</v>
      </c>
      <c r="AA233" s="5"/>
      <c r="AB233" s="31">
        <f t="shared" si="110"/>
        <v>0.9447521886552086</v>
      </c>
      <c r="AC233" s="32">
        <v>1161</v>
      </c>
      <c r="AD233" s="24">
        <f t="shared" si="111"/>
        <v>633.27272727272725</v>
      </c>
      <c r="AE233" s="24">
        <f t="shared" si="112"/>
        <v>598.29999999999995</v>
      </c>
      <c r="AF233" s="24">
        <f t="shared" si="113"/>
        <v>-34.972727272727298</v>
      </c>
      <c r="AG233" s="24">
        <v>111.5</v>
      </c>
      <c r="AH233" s="24">
        <v>102.4</v>
      </c>
      <c r="AI233" s="24">
        <v>94.1</v>
      </c>
      <c r="AJ233" s="24">
        <v>50.6</v>
      </c>
      <c r="AK233" s="24">
        <v>59.8</v>
      </c>
      <c r="AL233" s="24"/>
      <c r="AM233" s="24">
        <f t="shared" si="114"/>
        <v>179.9</v>
      </c>
      <c r="AN233" s="47"/>
      <c r="AO233" s="24">
        <f t="shared" si="115"/>
        <v>179.9</v>
      </c>
      <c r="AP233" s="24"/>
      <c r="AQ233" s="24">
        <f t="shared" si="116"/>
        <v>179.9</v>
      </c>
      <c r="AR233" s="24">
        <v>82.3</v>
      </c>
      <c r="AS233" s="24">
        <f t="shared" si="122"/>
        <v>97.6</v>
      </c>
      <c r="AT233" s="42"/>
      <c r="AU233" s="42"/>
      <c r="AV233" s="42"/>
      <c r="AW233" s="1"/>
      <c r="AX233" s="1"/>
      <c r="AY233" s="1"/>
      <c r="AZ233" s="1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9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9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9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9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9"/>
      <c r="GG233" s="8"/>
      <c r="GH233" s="8"/>
    </row>
    <row r="234" spans="1:190" s="2" customFormat="1" ht="17.100000000000001" customHeight="1">
      <c r="A234" s="33" t="s">
        <v>216</v>
      </c>
      <c r="B234" s="24">
        <v>1590.650680725357</v>
      </c>
      <c r="C234" s="24">
        <v>1160.46659</v>
      </c>
      <c r="D234" s="4">
        <f t="shared" si="109"/>
        <v>0.72955464330535003</v>
      </c>
      <c r="E234" s="10">
        <v>15</v>
      </c>
      <c r="F234" s="5">
        <f t="shared" si="133"/>
        <v>1</v>
      </c>
      <c r="G234" s="5">
        <v>10</v>
      </c>
      <c r="H234" s="5"/>
      <c r="I234" s="5"/>
      <c r="J234" s="4">
        <f t="shared" si="134"/>
        <v>1.0041023455293758</v>
      </c>
      <c r="K234" s="5">
        <v>10</v>
      </c>
      <c r="L234" s="5"/>
      <c r="M234" s="5"/>
      <c r="N234" s="4">
        <f t="shared" si="135"/>
        <v>1.0229459659511473</v>
      </c>
      <c r="O234" s="5">
        <v>15</v>
      </c>
      <c r="P234" s="5"/>
      <c r="Q234" s="5"/>
      <c r="R234" s="4">
        <f t="shared" si="136"/>
        <v>1.1102284527518174</v>
      </c>
      <c r="S234" s="5">
        <v>10</v>
      </c>
      <c r="T234" s="5"/>
      <c r="U234" s="5"/>
      <c r="V234" s="4">
        <f t="shared" si="137"/>
        <v>1.2015584415584415</v>
      </c>
      <c r="W234" s="5">
        <v>10</v>
      </c>
      <c r="X234" s="5" t="s">
        <v>401</v>
      </c>
      <c r="Y234" s="5" t="s">
        <v>401</v>
      </c>
      <c r="Z234" s="5" t="s">
        <v>401</v>
      </c>
      <c r="AA234" s="5"/>
      <c r="AB234" s="31">
        <f t="shared" si="110"/>
        <v>0.99209145053205428</v>
      </c>
      <c r="AC234" s="32">
        <v>185</v>
      </c>
      <c r="AD234" s="24">
        <f t="shared" si="111"/>
        <v>100.90909090909091</v>
      </c>
      <c r="AE234" s="24">
        <f t="shared" si="112"/>
        <v>100.1</v>
      </c>
      <c r="AF234" s="24">
        <f t="shared" si="113"/>
        <v>-0.80909090909091219</v>
      </c>
      <c r="AG234" s="24">
        <v>21.2</v>
      </c>
      <c r="AH234" s="24">
        <v>3.4</v>
      </c>
      <c r="AI234" s="24">
        <v>15.3</v>
      </c>
      <c r="AJ234" s="24">
        <v>5.5</v>
      </c>
      <c r="AK234" s="24">
        <v>14.9</v>
      </c>
      <c r="AL234" s="24">
        <v>15.7</v>
      </c>
      <c r="AM234" s="24">
        <f t="shared" si="114"/>
        <v>24.1</v>
      </c>
      <c r="AN234" s="47"/>
      <c r="AO234" s="24">
        <f t="shared" si="115"/>
        <v>24.1</v>
      </c>
      <c r="AP234" s="24"/>
      <c r="AQ234" s="24">
        <f t="shared" si="116"/>
        <v>24.1</v>
      </c>
      <c r="AR234" s="24">
        <v>13.3</v>
      </c>
      <c r="AS234" s="24">
        <f t="shared" si="122"/>
        <v>10.8</v>
      </c>
      <c r="AT234" s="42"/>
      <c r="AU234" s="42"/>
      <c r="AV234" s="42"/>
      <c r="AW234" s="1"/>
      <c r="AX234" s="1"/>
      <c r="AY234" s="1"/>
      <c r="AZ234" s="1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9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9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9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9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9"/>
      <c r="GG234" s="8"/>
      <c r="GH234" s="8"/>
    </row>
    <row r="235" spans="1:190" s="2" customFormat="1" ht="17.100000000000001" customHeight="1">
      <c r="A235" s="13" t="s">
        <v>217</v>
      </c>
      <c r="B235" s="24">
        <v>27176.836526377308</v>
      </c>
      <c r="C235" s="24">
        <v>21227.43388</v>
      </c>
      <c r="D235" s="4">
        <f t="shared" si="109"/>
        <v>0.78108553434455352</v>
      </c>
      <c r="E235" s="10">
        <v>15</v>
      </c>
      <c r="F235" s="5">
        <f t="shared" si="133"/>
        <v>1</v>
      </c>
      <c r="G235" s="5">
        <v>10</v>
      </c>
      <c r="H235" s="5"/>
      <c r="I235" s="5"/>
      <c r="J235" s="4">
        <f t="shared" si="134"/>
        <v>1.0041023455293758</v>
      </c>
      <c r="K235" s="5">
        <v>10</v>
      </c>
      <c r="L235" s="5"/>
      <c r="M235" s="5"/>
      <c r="N235" s="4">
        <f t="shared" si="135"/>
        <v>1.0229459659511473</v>
      </c>
      <c r="O235" s="5">
        <v>15</v>
      </c>
      <c r="P235" s="5"/>
      <c r="Q235" s="5"/>
      <c r="R235" s="4">
        <f t="shared" si="136"/>
        <v>1.1102284527518174</v>
      </c>
      <c r="S235" s="5">
        <v>10</v>
      </c>
      <c r="T235" s="5"/>
      <c r="U235" s="5"/>
      <c r="V235" s="4">
        <f t="shared" si="137"/>
        <v>1.2015584415584415</v>
      </c>
      <c r="W235" s="5">
        <v>10</v>
      </c>
      <c r="X235" s="5" t="s">
        <v>401</v>
      </c>
      <c r="Y235" s="5" t="s">
        <v>401</v>
      </c>
      <c r="Z235" s="5" t="s">
        <v>401</v>
      </c>
      <c r="AA235" s="5"/>
      <c r="AB235" s="31">
        <f t="shared" si="110"/>
        <v>1.0031337843261694</v>
      </c>
      <c r="AC235" s="32">
        <v>429</v>
      </c>
      <c r="AD235" s="24">
        <f t="shared" si="111"/>
        <v>234</v>
      </c>
      <c r="AE235" s="24">
        <f t="shared" si="112"/>
        <v>234.7</v>
      </c>
      <c r="AF235" s="24">
        <f t="shared" si="113"/>
        <v>0.69999999999998863</v>
      </c>
      <c r="AG235" s="24">
        <v>47.1</v>
      </c>
      <c r="AH235" s="24">
        <v>26.6</v>
      </c>
      <c r="AI235" s="24">
        <v>32.799999999999997</v>
      </c>
      <c r="AJ235" s="24">
        <v>27.1</v>
      </c>
      <c r="AK235" s="24">
        <v>44.2</v>
      </c>
      <c r="AL235" s="24"/>
      <c r="AM235" s="24">
        <f t="shared" si="114"/>
        <v>56.9</v>
      </c>
      <c r="AN235" s="47"/>
      <c r="AO235" s="24">
        <f t="shared" si="115"/>
        <v>56.9</v>
      </c>
      <c r="AP235" s="24"/>
      <c r="AQ235" s="24">
        <f t="shared" si="116"/>
        <v>56.9</v>
      </c>
      <c r="AR235" s="24">
        <v>34.5</v>
      </c>
      <c r="AS235" s="24">
        <f t="shared" si="122"/>
        <v>22.4</v>
      </c>
      <c r="AT235" s="42"/>
      <c r="AU235" s="42"/>
      <c r="AV235" s="42"/>
      <c r="AW235" s="1"/>
      <c r="AX235" s="1"/>
      <c r="AY235" s="1"/>
      <c r="AZ235" s="1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9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9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9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9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9"/>
      <c r="GG235" s="8"/>
      <c r="GH235" s="8"/>
    </row>
    <row r="236" spans="1:190" s="2" customFormat="1" ht="17.100000000000001" customHeight="1">
      <c r="A236" s="13" t="s">
        <v>218</v>
      </c>
      <c r="B236" s="24">
        <v>421.10688575268586</v>
      </c>
      <c r="C236" s="24">
        <v>296.70479</v>
      </c>
      <c r="D236" s="4">
        <f t="shared" si="109"/>
        <v>0.70458308813846693</v>
      </c>
      <c r="E236" s="10">
        <v>15</v>
      </c>
      <c r="F236" s="5">
        <f t="shared" si="133"/>
        <v>1</v>
      </c>
      <c r="G236" s="5">
        <v>10</v>
      </c>
      <c r="H236" s="5"/>
      <c r="I236" s="5"/>
      <c r="J236" s="4">
        <f t="shared" si="134"/>
        <v>1.0041023455293758</v>
      </c>
      <c r="K236" s="5">
        <v>10</v>
      </c>
      <c r="L236" s="5"/>
      <c r="M236" s="5"/>
      <c r="N236" s="4">
        <f t="shared" si="135"/>
        <v>1.0229459659511473</v>
      </c>
      <c r="O236" s="5">
        <v>15</v>
      </c>
      <c r="P236" s="5"/>
      <c r="Q236" s="5"/>
      <c r="R236" s="4">
        <f t="shared" si="136"/>
        <v>1.1102284527518174</v>
      </c>
      <c r="S236" s="5">
        <v>10</v>
      </c>
      <c r="T236" s="5"/>
      <c r="U236" s="5"/>
      <c r="V236" s="4">
        <f t="shared" si="137"/>
        <v>1.2015584415584415</v>
      </c>
      <c r="W236" s="5">
        <v>10</v>
      </c>
      <c r="X236" s="5" t="s">
        <v>401</v>
      </c>
      <c r="Y236" s="5" t="s">
        <v>401</v>
      </c>
      <c r="Z236" s="5" t="s">
        <v>401</v>
      </c>
      <c r="AA236" s="5"/>
      <c r="AB236" s="31">
        <f t="shared" si="110"/>
        <v>0.98674040299629373</v>
      </c>
      <c r="AC236" s="32">
        <v>1697</v>
      </c>
      <c r="AD236" s="24">
        <f t="shared" si="111"/>
        <v>925.63636363636374</v>
      </c>
      <c r="AE236" s="24">
        <f t="shared" si="112"/>
        <v>913.4</v>
      </c>
      <c r="AF236" s="24">
        <f t="shared" si="113"/>
        <v>-12.236363636363762</v>
      </c>
      <c r="AG236" s="24">
        <v>133.4</v>
      </c>
      <c r="AH236" s="24">
        <v>126.8</v>
      </c>
      <c r="AI236" s="24">
        <v>124</v>
      </c>
      <c r="AJ236" s="24">
        <v>125.8</v>
      </c>
      <c r="AK236" s="24">
        <v>145.4</v>
      </c>
      <c r="AL236" s="24">
        <v>12.6</v>
      </c>
      <c r="AM236" s="24">
        <f t="shared" si="114"/>
        <v>245.4</v>
      </c>
      <c r="AN236" s="47"/>
      <c r="AO236" s="24">
        <f t="shared" si="115"/>
        <v>245.4</v>
      </c>
      <c r="AP236" s="24"/>
      <c r="AQ236" s="24">
        <f t="shared" si="116"/>
        <v>245.4</v>
      </c>
      <c r="AR236" s="24">
        <v>141.5</v>
      </c>
      <c r="AS236" s="24">
        <f t="shared" si="122"/>
        <v>103.9</v>
      </c>
      <c r="AT236" s="42"/>
      <c r="AU236" s="42"/>
      <c r="AV236" s="42"/>
      <c r="AW236" s="1"/>
      <c r="AX236" s="1"/>
      <c r="AY236" s="1"/>
      <c r="AZ236" s="1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9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9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9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9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9"/>
      <c r="GG236" s="8"/>
      <c r="GH236" s="8"/>
    </row>
    <row r="237" spans="1:190" s="2" customFormat="1" ht="17.100000000000001" customHeight="1">
      <c r="A237" s="13" t="s">
        <v>219</v>
      </c>
      <c r="B237" s="24">
        <v>4647.7116834149574</v>
      </c>
      <c r="C237" s="24">
        <v>4683.7072099999996</v>
      </c>
      <c r="D237" s="4">
        <f t="shared" si="109"/>
        <v>1.0077447847536434</v>
      </c>
      <c r="E237" s="10">
        <v>15</v>
      </c>
      <c r="F237" s="5">
        <f t="shared" si="133"/>
        <v>1</v>
      </c>
      <c r="G237" s="5">
        <v>10</v>
      </c>
      <c r="H237" s="5"/>
      <c r="I237" s="5"/>
      <c r="J237" s="4">
        <f t="shared" si="134"/>
        <v>1.0041023455293758</v>
      </c>
      <c r="K237" s="5">
        <v>10</v>
      </c>
      <c r="L237" s="5"/>
      <c r="M237" s="5"/>
      <c r="N237" s="4">
        <f t="shared" si="135"/>
        <v>1.0229459659511473</v>
      </c>
      <c r="O237" s="5">
        <v>15</v>
      </c>
      <c r="P237" s="5"/>
      <c r="Q237" s="5"/>
      <c r="R237" s="4">
        <f t="shared" si="136"/>
        <v>1.1102284527518174</v>
      </c>
      <c r="S237" s="5">
        <v>10</v>
      </c>
      <c r="T237" s="5"/>
      <c r="U237" s="5"/>
      <c r="V237" s="4">
        <f t="shared" si="137"/>
        <v>1.2015584415584415</v>
      </c>
      <c r="W237" s="5">
        <v>10</v>
      </c>
      <c r="X237" s="5" t="s">
        <v>401</v>
      </c>
      <c r="Y237" s="5" t="s">
        <v>401</v>
      </c>
      <c r="Z237" s="5" t="s">
        <v>401</v>
      </c>
      <c r="AA237" s="5"/>
      <c r="AB237" s="31">
        <f t="shared" si="110"/>
        <v>1.0517036236995458</v>
      </c>
      <c r="AC237" s="32">
        <v>1386</v>
      </c>
      <c r="AD237" s="24">
        <f t="shared" si="111"/>
        <v>756</v>
      </c>
      <c r="AE237" s="24">
        <f t="shared" si="112"/>
        <v>795.1</v>
      </c>
      <c r="AF237" s="24">
        <f t="shared" si="113"/>
        <v>39.100000000000023</v>
      </c>
      <c r="AG237" s="24">
        <v>96.1</v>
      </c>
      <c r="AH237" s="24">
        <v>152.30000000000001</v>
      </c>
      <c r="AI237" s="24">
        <v>127.8</v>
      </c>
      <c r="AJ237" s="24">
        <v>120.2</v>
      </c>
      <c r="AK237" s="24">
        <v>109.3</v>
      </c>
      <c r="AL237" s="24">
        <v>12</v>
      </c>
      <c r="AM237" s="24">
        <f t="shared" si="114"/>
        <v>177.4</v>
      </c>
      <c r="AN237" s="47"/>
      <c r="AO237" s="24">
        <f t="shared" si="115"/>
        <v>177.4</v>
      </c>
      <c r="AP237" s="24"/>
      <c r="AQ237" s="24">
        <f t="shared" si="116"/>
        <v>177.4</v>
      </c>
      <c r="AR237" s="24">
        <v>141.69999999999999</v>
      </c>
      <c r="AS237" s="24">
        <f t="shared" si="122"/>
        <v>35.700000000000003</v>
      </c>
      <c r="AT237" s="42"/>
      <c r="AU237" s="42"/>
      <c r="AV237" s="42"/>
      <c r="AW237" s="1"/>
      <c r="AX237" s="1"/>
      <c r="AY237" s="1"/>
      <c r="AZ237" s="1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9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9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9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9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9"/>
      <c r="GG237" s="8"/>
      <c r="GH237" s="8"/>
    </row>
    <row r="238" spans="1:190" s="2" customFormat="1" ht="17.100000000000001" customHeight="1">
      <c r="A238" s="13" t="s">
        <v>220</v>
      </c>
      <c r="B238" s="24">
        <v>4585.9079964104658</v>
      </c>
      <c r="C238" s="24">
        <v>3839.6029900000003</v>
      </c>
      <c r="D238" s="4">
        <f t="shared" si="109"/>
        <v>0.83726123441756317</v>
      </c>
      <c r="E238" s="10">
        <v>15</v>
      </c>
      <c r="F238" s="5">
        <f t="shared" si="133"/>
        <v>1</v>
      </c>
      <c r="G238" s="5">
        <v>10</v>
      </c>
      <c r="H238" s="5"/>
      <c r="I238" s="5"/>
      <c r="J238" s="4">
        <f t="shared" si="134"/>
        <v>1.0041023455293758</v>
      </c>
      <c r="K238" s="5">
        <v>10</v>
      </c>
      <c r="L238" s="5"/>
      <c r="M238" s="5"/>
      <c r="N238" s="4">
        <f t="shared" si="135"/>
        <v>1.0229459659511473</v>
      </c>
      <c r="O238" s="5">
        <v>15</v>
      </c>
      <c r="P238" s="5"/>
      <c r="Q238" s="5"/>
      <c r="R238" s="4">
        <f t="shared" si="136"/>
        <v>1.1102284527518174</v>
      </c>
      <c r="S238" s="5">
        <v>10</v>
      </c>
      <c r="T238" s="5"/>
      <c r="U238" s="5"/>
      <c r="V238" s="4">
        <f t="shared" si="137"/>
        <v>1.2015584415584415</v>
      </c>
      <c r="W238" s="5">
        <v>10</v>
      </c>
      <c r="X238" s="5" t="s">
        <v>401</v>
      </c>
      <c r="Y238" s="5" t="s">
        <v>401</v>
      </c>
      <c r="Z238" s="5" t="s">
        <v>401</v>
      </c>
      <c r="AA238" s="5"/>
      <c r="AB238" s="31">
        <f t="shared" si="110"/>
        <v>1.0151714343418143</v>
      </c>
      <c r="AC238" s="32">
        <v>1934</v>
      </c>
      <c r="AD238" s="24">
        <f t="shared" si="111"/>
        <v>1054.909090909091</v>
      </c>
      <c r="AE238" s="24">
        <f t="shared" si="112"/>
        <v>1070.9000000000001</v>
      </c>
      <c r="AF238" s="24">
        <f t="shared" si="113"/>
        <v>15.990909090909099</v>
      </c>
      <c r="AG238" s="24">
        <v>227.5</v>
      </c>
      <c r="AH238" s="24">
        <v>216.9</v>
      </c>
      <c r="AI238" s="24">
        <v>86.1</v>
      </c>
      <c r="AJ238" s="24">
        <v>163.4</v>
      </c>
      <c r="AK238" s="24">
        <v>113.8</v>
      </c>
      <c r="AL238" s="24"/>
      <c r="AM238" s="24">
        <f t="shared" si="114"/>
        <v>263.2</v>
      </c>
      <c r="AN238" s="47"/>
      <c r="AO238" s="24">
        <f t="shared" si="115"/>
        <v>263.2</v>
      </c>
      <c r="AP238" s="24"/>
      <c r="AQ238" s="24">
        <f t="shared" si="116"/>
        <v>263.2</v>
      </c>
      <c r="AR238" s="24">
        <v>174.9</v>
      </c>
      <c r="AS238" s="24">
        <f t="shared" si="122"/>
        <v>88.3</v>
      </c>
      <c r="AT238" s="42"/>
      <c r="AU238" s="42"/>
      <c r="AV238" s="42"/>
      <c r="AW238" s="1"/>
      <c r="AX238" s="1"/>
      <c r="AY238" s="1"/>
      <c r="AZ238" s="1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9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9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9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9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9"/>
      <c r="GG238" s="8"/>
      <c r="GH238" s="8"/>
    </row>
    <row r="239" spans="1:190" s="2" customFormat="1" ht="17.100000000000001" customHeight="1">
      <c r="A239" s="17" t="s">
        <v>221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24"/>
      <c r="AS239" s="24"/>
      <c r="AT239" s="42"/>
      <c r="AU239" s="42"/>
      <c r="AV239" s="42"/>
      <c r="AW239" s="1"/>
      <c r="AX239" s="1"/>
      <c r="AY239" s="1"/>
      <c r="AZ239" s="1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9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9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9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9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9"/>
      <c r="GG239" s="8"/>
      <c r="GH239" s="8"/>
    </row>
    <row r="240" spans="1:190" s="2" customFormat="1" ht="17.100000000000001" customHeight="1">
      <c r="A240" s="13" t="s">
        <v>222</v>
      </c>
      <c r="B240" s="24">
        <v>557.26845804368349</v>
      </c>
      <c r="C240" s="24">
        <v>494.72003000000001</v>
      </c>
      <c r="D240" s="4">
        <f t="shared" si="109"/>
        <v>0.88775889404675334</v>
      </c>
      <c r="E240" s="10">
        <v>15</v>
      </c>
      <c r="F240" s="5">
        <f>F$45</f>
        <v>1</v>
      </c>
      <c r="G240" s="5">
        <v>10</v>
      </c>
      <c r="H240" s="5"/>
      <c r="I240" s="5"/>
      <c r="J240" s="4">
        <f>J$45</f>
        <v>1.143833408548772</v>
      </c>
      <c r="K240" s="5">
        <v>10</v>
      </c>
      <c r="L240" s="5"/>
      <c r="M240" s="5"/>
      <c r="N240" s="4">
        <f>N$45</f>
        <v>1.0518038852913969</v>
      </c>
      <c r="O240" s="5">
        <v>15</v>
      </c>
      <c r="P240" s="5"/>
      <c r="Q240" s="5"/>
      <c r="R240" s="4">
        <f>R$45</f>
        <v>0.79117777777777787</v>
      </c>
      <c r="S240" s="5">
        <v>10</v>
      </c>
      <c r="T240" s="5"/>
      <c r="U240" s="5"/>
      <c r="V240" s="4">
        <f>V$45</f>
        <v>1.2964888888888888</v>
      </c>
      <c r="W240" s="5">
        <v>10</v>
      </c>
      <c r="X240" s="5" t="s">
        <v>401</v>
      </c>
      <c r="Y240" s="5" t="s">
        <v>401</v>
      </c>
      <c r="Z240" s="5" t="s">
        <v>401</v>
      </c>
      <c r="AA240" s="5"/>
      <c r="AB240" s="31">
        <f t="shared" si="110"/>
        <v>1.0201206063175234</v>
      </c>
      <c r="AC240" s="32">
        <v>1965</v>
      </c>
      <c r="AD240" s="24">
        <f t="shared" si="111"/>
        <v>1071.8181818181818</v>
      </c>
      <c r="AE240" s="24">
        <f t="shared" si="112"/>
        <v>1093.4000000000001</v>
      </c>
      <c r="AF240" s="24">
        <f t="shared" si="113"/>
        <v>21.581818181818335</v>
      </c>
      <c r="AG240" s="24">
        <v>199.2</v>
      </c>
      <c r="AH240" s="24">
        <v>225.8</v>
      </c>
      <c r="AI240" s="24">
        <v>62.8</v>
      </c>
      <c r="AJ240" s="24">
        <v>186.7</v>
      </c>
      <c r="AK240" s="24">
        <v>150.5</v>
      </c>
      <c r="AL240" s="24"/>
      <c r="AM240" s="24">
        <f t="shared" si="114"/>
        <v>268.39999999999998</v>
      </c>
      <c r="AN240" s="47"/>
      <c r="AO240" s="24">
        <f t="shared" si="115"/>
        <v>268.39999999999998</v>
      </c>
      <c r="AP240" s="24"/>
      <c r="AQ240" s="24">
        <f t="shared" si="116"/>
        <v>268.39999999999998</v>
      </c>
      <c r="AR240" s="24">
        <v>239.3</v>
      </c>
      <c r="AS240" s="24">
        <f t="shared" si="122"/>
        <v>29.1</v>
      </c>
      <c r="AT240" s="42"/>
      <c r="AU240" s="42"/>
      <c r="AV240" s="42"/>
      <c r="AX240" s="1"/>
      <c r="AY240" s="1"/>
      <c r="AZ240" s="1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9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9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9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9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9"/>
      <c r="GG240" s="8"/>
      <c r="GH240" s="8"/>
    </row>
    <row r="241" spans="1:190" s="2" customFormat="1" ht="17.100000000000001" customHeight="1">
      <c r="A241" s="13" t="s">
        <v>223</v>
      </c>
      <c r="B241" s="24">
        <v>484.56690340190585</v>
      </c>
      <c r="C241" s="24">
        <v>733.35379999999998</v>
      </c>
      <c r="D241" s="4">
        <f t="shared" si="109"/>
        <v>1.2313421149590456</v>
      </c>
      <c r="E241" s="10">
        <v>15</v>
      </c>
      <c r="F241" s="5">
        <f t="shared" ref="F241:F247" si="138">F$45</f>
        <v>1</v>
      </c>
      <c r="G241" s="5">
        <v>10</v>
      </c>
      <c r="H241" s="5"/>
      <c r="I241" s="5"/>
      <c r="J241" s="4">
        <f t="shared" ref="J241:J247" si="139">J$45</f>
        <v>1.143833408548772</v>
      </c>
      <c r="K241" s="5">
        <v>10</v>
      </c>
      <c r="L241" s="5"/>
      <c r="M241" s="5"/>
      <c r="N241" s="4">
        <f t="shared" ref="N241:N247" si="140">N$45</f>
        <v>1.0518038852913969</v>
      </c>
      <c r="O241" s="5">
        <v>15</v>
      </c>
      <c r="P241" s="5"/>
      <c r="Q241" s="5"/>
      <c r="R241" s="4">
        <f t="shared" ref="R241:R247" si="141">R$45</f>
        <v>0.79117777777777787</v>
      </c>
      <c r="S241" s="5">
        <v>10</v>
      </c>
      <c r="T241" s="5"/>
      <c r="U241" s="5"/>
      <c r="V241" s="4">
        <f t="shared" ref="V241:V247" si="142">V$45</f>
        <v>1.2964888888888888</v>
      </c>
      <c r="W241" s="5">
        <v>10</v>
      </c>
      <c r="X241" s="5" t="s">
        <v>401</v>
      </c>
      <c r="Y241" s="5" t="s">
        <v>401</v>
      </c>
      <c r="Z241" s="5" t="s">
        <v>401</v>
      </c>
      <c r="AA241" s="5"/>
      <c r="AB241" s="31">
        <f t="shared" si="110"/>
        <v>1.0937455822273006</v>
      </c>
      <c r="AC241" s="32">
        <v>1614</v>
      </c>
      <c r="AD241" s="24">
        <f t="shared" si="111"/>
        <v>880.36363636363626</v>
      </c>
      <c r="AE241" s="24">
        <f t="shared" si="112"/>
        <v>962.9</v>
      </c>
      <c r="AF241" s="24">
        <f t="shared" si="113"/>
        <v>82.536363636363717</v>
      </c>
      <c r="AG241" s="24">
        <v>190.7</v>
      </c>
      <c r="AH241" s="24">
        <v>166.8</v>
      </c>
      <c r="AI241" s="24">
        <v>123.5</v>
      </c>
      <c r="AJ241" s="24">
        <v>173.1</v>
      </c>
      <c r="AK241" s="24">
        <v>79.3</v>
      </c>
      <c r="AL241" s="24"/>
      <c r="AM241" s="24">
        <f t="shared" si="114"/>
        <v>229.5</v>
      </c>
      <c r="AN241" s="47"/>
      <c r="AO241" s="24">
        <f t="shared" si="115"/>
        <v>229.5</v>
      </c>
      <c r="AP241" s="24"/>
      <c r="AQ241" s="24">
        <f t="shared" si="116"/>
        <v>229.5</v>
      </c>
      <c r="AR241" s="24">
        <v>270.39999999999998</v>
      </c>
      <c r="AS241" s="24">
        <f t="shared" si="122"/>
        <v>-40.9</v>
      </c>
      <c r="AT241" s="42"/>
      <c r="AU241" s="42"/>
      <c r="AV241" s="42"/>
      <c r="AW241" s="1"/>
      <c r="AX241" s="1"/>
      <c r="AY241" s="1"/>
      <c r="AZ241" s="1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9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9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9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9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9"/>
      <c r="GG241" s="8"/>
      <c r="GH241" s="8"/>
    </row>
    <row r="242" spans="1:190" s="2" customFormat="1" ht="17.100000000000001" customHeight="1">
      <c r="A242" s="13" t="s">
        <v>224</v>
      </c>
      <c r="B242" s="24">
        <v>1974.1133598839583</v>
      </c>
      <c r="C242" s="24">
        <v>2804.0422299999996</v>
      </c>
      <c r="D242" s="4">
        <f t="shared" si="109"/>
        <v>1.2220405882955387</v>
      </c>
      <c r="E242" s="10">
        <v>15</v>
      </c>
      <c r="F242" s="5">
        <f t="shared" si="138"/>
        <v>1</v>
      </c>
      <c r="G242" s="5">
        <v>10</v>
      </c>
      <c r="H242" s="5"/>
      <c r="I242" s="5"/>
      <c r="J242" s="4">
        <f t="shared" si="139"/>
        <v>1.143833408548772</v>
      </c>
      <c r="K242" s="5">
        <v>10</v>
      </c>
      <c r="L242" s="5"/>
      <c r="M242" s="5"/>
      <c r="N242" s="4">
        <f t="shared" si="140"/>
        <v>1.0518038852913969</v>
      </c>
      <c r="O242" s="5">
        <v>15</v>
      </c>
      <c r="P242" s="5"/>
      <c r="Q242" s="5"/>
      <c r="R242" s="4">
        <f t="shared" si="141"/>
        <v>0.79117777777777787</v>
      </c>
      <c r="S242" s="5">
        <v>10</v>
      </c>
      <c r="T242" s="5"/>
      <c r="U242" s="5"/>
      <c r="V242" s="4">
        <f t="shared" si="142"/>
        <v>1.2964888888888888</v>
      </c>
      <c r="W242" s="5">
        <v>10</v>
      </c>
      <c r="X242" s="5" t="s">
        <v>401</v>
      </c>
      <c r="Y242" s="5" t="s">
        <v>401</v>
      </c>
      <c r="Z242" s="5" t="s">
        <v>401</v>
      </c>
      <c r="AA242" s="5"/>
      <c r="AB242" s="31">
        <f t="shared" si="110"/>
        <v>1.0917523979422632</v>
      </c>
      <c r="AC242" s="32">
        <v>3022</v>
      </c>
      <c r="AD242" s="24">
        <f t="shared" si="111"/>
        <v>1648.3636363636365</v>
      </c>
      <c r="AE242" s="24">
        <f t="shared" si="112"/>
        <v>1799.6</v>
      </c>
      <c r="AF242" s="24">
        <f t="shared" si="113"/>
        <v>151.23636363636342</v>
      </c>
      <c r="AG242" s="24">
        <v>357.1</v>
      </c>
      <c r="AH242" s="24">
        <v>336.4</v>
      </c>
      <c r="AI242" s="24">
        <v>55.9</v>
      </c>
      <c r="AJ242" s="24">
        <v>115.7</v>
      </c>
      <c r="AK242" s="24">
        <v>316.2</v>
      </c>
      <c r="AL242" s="24">
        <v>268.89999999999998</v>
      </c>
      <c r="AM242" s="24">
        <f t="shared" si="114"/>
        <v>349.4</v>
      </c>
      <c r="AN242" s="47"/>
      <c r="AO242" s="24">
        <f t="shared" si="115"/>
        <v>349.4</v>
      </c>
      <c r="AP242" s="24"/>
      <c r="AQ242" s="24">
        <f t="shared" si="116"/>
        <v>349.4</v>
      </c>
      <c r="AR242" s="24">
        <v>422.8</v>
      </c>
      <c r="AS242" s="24">
        <f t="shared" si="122"/>
        <v>-73.400000000000006</v>
      </c>
      <c r="AT242" s="42"/>
      <c r="AU242" s="42"/>
      <c r="AV242" s="42"/>
      <c r="AW242" s="1"/>
      <c r="AX242" s="1"/>
      <c r="AY242" s="1"/>
      <c r="AZ242" s="1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9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9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9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9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9"/>
      <c r="GG242" s="8"/>
      <c r="GH242" s="8"/>
    </row>
    <row r="243" spans="1:190" s="2" customFormat="1" ht="17.100000000000001" customHeight="1">
      <c r="A243" s="13" t="s">
        <v>225</v>
      </c>
      <c r="B243" s="24">
        <v>3891.5330256343254</v>
      </c>
      <c r="C243" s="24">
        <v>2021.1496999999999</v>
      </c>
      <c r="D243" s="4">
        <f t="shared" si="109"/>
        <v>0.51937107733283328</v>
      </c>
      <c r="E243" s="10">
        <v>15</v>
      </c>
      <c r="F243" s="5">
        <f t="shared" si="138"/>
        <v>1</v>
      </c>
      <c r="G243" s="5">
        <v>10</v>
      </c>
      <c r="H243" s="5"/>
      <c r="I243" s="5"/>
      <c r="J243" s="4">
        <f t="shared" si="139"/>
        <v>1.143833408548772</v>
      </c>
      <c r="K243" s="5">
        <v>10</v>
      </c>
      <c r="L243" s="5"/>
      <c r="M243" s="5"/>
      <c r="N243" s="4">
        <f t="shared" si="140"/>
        <v>1.0518038852913969</v>
      </c>
      <c r="O243" s="5">
        <v>15</v>
      </c>
      <c r="P243" s="5"/>
      <c r="Q243" s="5"/>
      <c r="R243" s="4">
        <f t="shared" si="141"/>
        <v>0.79117777777777787</v>
      </c>
      <c r="S243" s="5">
        <v>10</v>
      </c>
      <c r="T243" s="5"/>
      <c r="U243" s="5"/>
      <c r="V243" s="4">
        <f t="shared" si="142"/>
        <v>1.2964888888888888</v>
      </c>
      <c r="W243" s="5">
        <v>10</v>
      </c>
      <c r="X243" s="5" t="s">
        <v>401</v>
      </c>
      <c r="Y243" s="5" t="s">
        <v>401</v>
      </c>
      <c r="Z243" s="5" t="s">
        <v>401</v>
      </c>
      <c r="AA243" s="5"/>
      <c r="AB243" s="31">
        <f t="shared" si="110"/>
        <v>0.94118035987882642</v>
      </c>
      <c r="AC243" s="32">
        <v>2316</v>
      </c>
      <c r="AD243" s="24">
        <f t="shared" si="111"/>
        <v>1263.2727272727273</v>
      </c>
      <c r="AE243" s="24">
        <f t="shared" si="112"/>
        <v>1189</v>
      </c>
      <c r="AF243" s="24">
        <f t="shared" si="113"/>
        <v>-74.272727272727252</v>
      </c>
      <c r="AG243" s="24">
        <v>73.8</v>
      </c>
      <c r="AH243" s="24">
        <v>159.1</v>
      </c>
      <c r="AI243" s="24">
        <v>281.89999999999998</v>
      </c>
      <c r="AJ243" s="24">
        <v>124.5</v>
      </c>
      <c r="AK243" s="24">
        <v>123.1</v>
      </c>
      <c r="AL243" s="24"/>
      <c r="AM243" s="24">
        <f t="shared" si="114"/>
        <v>426.6</v>
      </c>
      <c r="AN243" s="47"/>
      <c r="AO243" s="24">
        <f t="shared" si="115"/>
        <v>426.6</v>
      </c>
      <c r="AP243" s="24"/>
      <c r="AQ243" s="24">
        <f t="shared" si="116"/>
        <v>426.6</v>
      </c>
      <c r="AR243" s="24">
        <v>292.60000000000002</v>
      </c>
      <c r="AS243" s="24">
        <f t="shared" si="122"/>
        <v>134</v>
      </c>
      <c r="AT243" s="42"/>
      <c r="AU243" s="42"/>
      <c r="AV243" s="42"/>
      <c r="AZ243" s="1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9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9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9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9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9"/>
      <c r="GG243" s="8"/>
      <c r="GH243" s="8"/>
    </row>
    <row r="244" spans="1:190" s="2" customFormat="1" ht="17.100000000000001" customHeight="1">
      <c r="A244" s="13" t="s">
        <v>226</v>
      </c>
      <c r="B244" s="24">
        <v>507.23045875878626</v>
      </c>
      <c r="C244" s="24">
        <v>320.93365999999997</v>
      </c>
      <c r="D244" s="4">
        <f t="shared" si="109"/>
        <v>0.63271764236189165</v>
      </c>
      <c r="E244" s="10">
        <v>15</v>
      </c>
      <c r="F244" s="5">
        <f t="shared" si="138"/>
        <v>1</v>
      </c>
      <c r="G244" s="5">
        <v>10</v>
      </c>
      <c r="H244" s="5"/>
      <c r="I244" s="5"/>
      <c r="J244" s="4">
        <f t="shared" si="139"/>
        <v>1.143833408548772</v>
      </c>
      <c r="K244" s="5">
        <v>10</v>
      </c>
      <c r="L244" s="5"/>
      <c r="M244" s="5"/>
      <c r="N244" s="4">
        <f t="shared" si="140"/>
        <v>1.0518038852913969</v>
      </c>
      <c r="O244" s="5">
        <v>15</v>
      </c>
      <c r="P244" s="5"/>
      <c r="Q244" s="5"/>
      <c r="R244" s="4">
        <f t="shared" si="141"/>
        <v>0.79117777777777787</v>
      </c>
      <c r="S244" s="5">
        <v>10</v>
      </c>
      <c r="T244" s="5"/>
      <c r="U244" s="5"/>
      <c r="V244" s="4">
        <f t="shared" si="142"/>
        <v>1.2964888888888888</v>
      </c>
      <c r="W244" s="5">
        <v>10</v>
      </c>
      <c r="X244" s="5" t="s">
        <v>401</v>
      </c>
      <c r="Y244" s="5" t="s">
        <v>401</v>
      </c>
      <c r="Z244" s="5" t="s">
        <v>401</v>
      </c>
      <c r="AA244" s="5"/>
      <c r="AB244" s="31">
        <f t="shared" si="110"/>
        <v>0.9654689095279102</v>
      </c>
      <c r="AC244" s="32">
        <v>1101</v>
      </c>
      <c r="AD244" s="24">
        <f t="shared" si="111"/>
        <v>600.5454545454545</v>
      </c>
      <c r="AE244" s="24">
        <f t="shared" si="112"/>
        <v>579.79999999999995</v>
      </c>
      <c r="AF244" s="24">
        <f t="shared" si="113"/>
        <v>-20.74545454545455</v>
      </c>
      <c r="AG244" s="24">
        <v>63.8</v>
      </c>
      <c r="AH244" s="24">
        <v>50.3</v>
      </c>
      <c r="AI244" s="24">
        <v>38.4</v>
      </c>
      <c r="AJ244" s="24">
        <v>68.400000000000006</v>
      </c>
      <c r="AK244" s="24">
        <v>104.2</v>
      </c>
      <c r="AL244" s="24">
        <v>99.7</v>
      </c>
      <c r="AM244" s="24">
        <f t="shared" si="114"/>
        <v>155</v>
      </c>
      <c r="AN244" s="47"/>
      <c r="AO244" s="24">
        <f t="shared" si="115"/>
        <v>155</v>
      </c>
      <c r="AP244" s="24"/>
      <c r="AQ244" s="24">
        <f t="shared" si="116"/>
        <v>155</v>
      </c>
      <c r="AR244" s="24">
        <v>105.9</v>
      </c>
      <c r="AS244" s="24">
        <f t="shared" si="122"/>
        <v>49.1</v>
      </c>
      <c r="AT244" s="42"/>
      <c r="AU244" s="42"/>
      <c r="AV244" s="42"/>
      <c r="AZ244" s="1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9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9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9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9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9"/>
      <c r="GG244" s="8"/>
      <c r="GH244" s="8"/>
    </row>
    <row r="245" spans="1:190" s="2" customFormat="1" ht="17.100000000000001" customHeight="1">
      <c r="A245" s="13" t="s">
        <v>227</v>
      </c>
      <c r="B245" s="24">
        <v>805.05835590992422</v>
      </c>
      <c r="C245" s="24">
        <v>792.74274999999977</v>
      </c>
      <c r="D245" s="4">
        <f t="shared" si="109"/>
        <v>0.98470221963474358</v>
      </c>
      <c r="E245" s="10">
        <v>15</v>
      </c>
      <c r="F245" s="5">
        <f t="shared" si="138"/>
        <v>1</v>
      </c>
      <c r="G245" s="5">
        <v>10</v>
      </c>
      <c r="H245" s="5"/>
      <c r="I245" s="5"/>
      <c r="J245" s="4">
        <f t="shared" si="139"/>
        <v>1.143833408548772</v>
      </c>
      <c r="K245" s="5">
        <v>10</v>
      </c>
      <c r="L245" s="5"/>
      <c r="M245" s="5"/>
      <c r="N245" s="4">
        <f t="shared" si="140"/>
        <v>1.0518038852913969</v>
      </c>
      <c r="O245" s="5">
        <v>15</v>
      </c>
      <c r="P245" s="5"/>
      <c r="Q245" s="5"/>
      <c r="R245" s="4">
        <f t="shared" si="141"/>
        <v>0.79117777777777787</v>
      </c>
      <c r="S245" s="5">
        <v>10</v>
      </c>
      <c r="T245" s="5"/>
      <c r="U245" s="5"/>
      <c r="V245" s="4">
        <f t="shared" si="142"/>
        <v>1.2964888888888888</v>
      </c>
      <c r="W245" s="5">
        <v>10</v>
      </c>
      <c r="X245" s="5" t="s">
        <v>401</v>
      </c>
      <c r="Y245" s="5" t="s">
        <v>401</v>
      </c>
      <c r="Z245" s="5" t="s">
        <v>401</v>
      </c>
      <c r="AA245" s="5"/>
      <c r="AB245" s="31">
        <f t="shared" si="110"/>
        <v>1.0408941760863786</v>
      </c>
      <c r="AC245" s="32">
        <v>2133</v>
      </c>
      <c r="AD245" s="24">
        <f t="shared" si="111"/>
        <v>1163.4545454545455</v>
      </c>
      <c r="AE245" s="24">
        <f t="shared" si="112"/>
        <v>1211</v>
      </c>
      <c r="AF245" s="24">
        <f t="shared" si="113"/>
        <v>47.545454545454504</v>
      </c>
      <c r="AG245" s="24">
        <v>177.2</v>
      </c>
      <c r="AH245" s="24">
        <v>252.1</v>
      </c>
      <c r="AI245" s="24">
        <v>0</v>
      </c>
      <c r="AJ245" s="24">
        <v>325.3</v>
      </c>
      <c r="AK245" s="24">
        <v>189.5</v>
      </c>
      <c r="AL245" s="24"/>
      <c r="AM245" s="24">
        <f t="shared" si="114"/>
        <v>266.89999999999998</v>
      </c>
      <c r="AN245" s="47"/>
      <c r="AO245" s="24">
        <f t="shared" si="115"/>
        <v>266.89999999999998</v>
      </c>
      <c r="AP245" s="24"/>
      <c r="AQ245" s="24">
        <f t="shared" si="116"/>
        <v>266.89999999999998</v>
      </c>
      <c r="AR245" s="24">
        <v>259.5</v>
      </c>
      <c r="AS245" s="24">
        <f t="shared" si="122"/>
        <v>7.4</v>
      </c>
      <c r="AT245" s="42"/>
      <c r="AU245" s="42"/>
      <c r="AV245" s="42"/>
      <c r="AZ245" s="1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9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9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9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9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9"/>
      <c r="GG245" s="8"/>
      <c r="GH245" s="8"/>
    </row>
    <row r="246" spans="1:190" s="2" customFormat="1" ht="17.100000000000001" customHeight="1">
      <c r="A246" s="13" t="s">
        <v>228</v>
      </c>
      <c r="B246" s="24">
        <v>886.17441528478741</v>
      </c>
      <c r="C246" s="24">
        <v>676.00822000000016</v>
      </c>
      <c r="D246" s="4">
        <f t="shared" si="109"/>
        <v>0.76283879148412703</v>
      </c>
      <c r="E246" s="10">
        <v>15</v>
      </c>
      <c r="F246" s="5">
        <f t="shared" si="138"/>
        <v>1</v>
      </c>
      <c r="G246" s="5">
        <v>10</v>
      </c>
      <c r="H246" s="5"/>
      <c r="I246" s="5"/>
      <c r="J246" s="4">
        <f t="shared" si="139"/>
        <v>1.143833408548772</v>
      </c>
      <c r="K246" s="5">
        <v>10</v>
      </c>
      <c r="L246" s="5"/>
      <c r="M246" s="5"/>
      <c r="N246" s="4">
        <f t="shared" si="140"/>
        <v>1.0518038852913969</v>
      </c>
      <c r="O246" s="5">
        <v>15</v>
      </c>
      <c r="P246" s="5"/>
      <c r="Q246" s="5"/>
      <c r="R246" s="4">
        <f t="shared" si="141"/>
        <v>0.79117777777777787</v>
      </c>
      <c r="S246" s="5">
        <v>10</v>
      </c>
      <c r="T246" s="5"/>
      <c r="U246" s="5"/>
      <c r="V246" s="4">
        <f t="shared" si="142"/>
        <v>1.2964888888888888</v>
      </c>
      <c r="W246" s="5">
        <v>10</v>
      </c>
      <c r="X246" s="5" t="s">
        <v>401</v>
      </c>
      <c r="Y246" s="5" t="s">
        <v>401</v>
      </c>
      <c r="Z246" s="5" t="s">
        <v>401</v>
      </c>
      <c r="AA246" s="5"/>
      <c r="AB246" s="31">
        <f t="shared" si="110"/>
        <v>0.99335201291124642</v>
      </c>
      <c r="AC246" s="32">
        <v>4695</v>
      </c>
      <c r="AD246" s="24">
        <f t="shared" si="111"/>
        <v>2560.909090909091</v>
      </c>
      <c r="AE246" s="24">
        <f t="shared" si="112"/>
        <v>2543.9</v>
      </c>
      <c r="AF246" s="24">
        <f t="shared" si="113"/>
        <v>-17.009090909090901</v>
      </c>
      <c r="AG246" s="24">
        <v>338.4</v>
      </c>
      <c r="AH246" s="24">
        <v>179.2</v>
      </c>
      <c r="AI246" s="24">
        <v>189.8</v>
      </c>
      <c r="AJ246" s="24">
        <v>224.9</v>
      </c>
      <c r="AK246" s="24">
        <v>263.3</v>
      </c>
      <c r="AL246" s="24">
        <v>545.20000000000005</v>
      </c>
      <c r="AM246" s="24">
        <f t="shared" si="114"/>
        <v>803.1</v>
      </c>
      <c r="AN246" s="47"/>
      <c r="AO246" s="24">
        <f t="shared" si="115"/>
        <v>803.1</v>
      </c>
      <c r="AP246" s="24"/>
      <c r="AQ246" s="24">
        <f t="shared" si="116"/>
        <v>803.1</v>
      </c>
      <c r="AR246" s="24">
        <v>665.1</v>
      </c>
      <c r="AS246" s="24">
        <f t="shared" si="122"/>
        <v>138</v>
      </c>
      <c r="AT246" s="42"/>
      <c r="AU246" s="42"/>
      <c r="AV246" s="42"/>
      <c r="AZ246" s="1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9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9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9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9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9"/>
      <c r="GG246" s="8"/>
      <c r="GH246" s="8"/>
    </row>
    <row r="247" spans="1:190" s="2" customFormat="1" ht="17.100000000000001" customHeight="1">
      <c r="A247" s="13" t="s">
        <v>229</v>
      </c>
      <c r="B247" s="24">
        <v>8484.1816919037392</v>
      </c>
      <c r="C247" s="24">
        <v>7133.8076799999999</v>
      </c>
      <c r="D247" s="4">
        <f t="shared" si="109"/>
        <v>0.84083626907797482</v>
      </c>
      <c r="E247" s="10">
        <v>15</v>
      </c>
      <c r="F247" s="5">
        <f t="shared" si="138"/>
        <v>1</v>
      </c>
      <c r="G247" s="5">
        <v>10</v>
      </c>
      <c r="H247" s="5"/>
      <c r="I247" s="5"/>
      <c r="J247" s="4">
        <f t="shared" si="139"/>
        <v>1.143833408548772</v>
      </c>
      <c r="K247" s="5">
        <v>10</v>
      </c>
      <c r="L247" s="5"/>
      <c r="M247" s="5"/>
      <c r="N247" s="4">
        <f t="shared" si="140"/>
        <v>1.0518038852913969</v>
      </c>
      <c r="O247" s="5">
        <v>15</v>
      </c>
      <c r="P247" s="5"/>
      <c r="Q247" s="5"/>
      <c r="R247" s="4">
        <f t="shared" si="141"/>
        <v>0.79117777777777787</v>
      </c>
      <c r="S247" s="5">
        <v>10</v>
      </c>
      <c r="T247" s="5"/>
      <c r="U247" s="5"/>
      <c r="V247" s="4">
        <f t="shared" si="142"/>
        <v>1.2964888888888888</v>
      </c>
      <c r="W247" s="5">
        <v>10</v>
      </c>
      <c r="X247" s="5" t="s">
        <v>401</v>
      </c>
      <c r="Y247" s="5" t="s">
        <v>401</v>
      </c>
      <c r="Z247" s="5" t="s">
        <v>401</v>
      </c>
      <c r="AA247" s="5"/>
      <c r="AB247" s="31">
        <f t="shared" si="110"/>
        <v>1.0100657581099282</v>
      </c>
      <c r="AC247" s="32">
        <v>1370</v>
      </c>
      <c r="AD247" s="24">
        <f t="shared" si="111"/>
        <v>747.27272727272725</v>
      </c>
      <c r="AE247" s="24">
        <f t="shared" si="112"/>
        <v>754.8</v>
      </c>
      <c r="AF247" s="24">
        <f t="shared" si="113"/>
        <v>7.5272727272727025</v>
      </c>
      <c r="AG247" s="24">
        <v>107.4</v>
      </c>
      <c r="AH247" s="24">
        <v>125.9</v>
      </c>
      <c r="AI247" s="24">
        <v>95.9</v>
      </c>
      <c r="AJ247" s="24">
        <v>141.6</v>
      </c>
      <c r="AK247" s="24">
        <v>125.2</v>
      </c>
      <c r="AL247" s="24"/>
      <c r="AM247" s="24">
        <f t="shared" si="114"/>
        <v>158.80000000000001</v>
      </c>
      <c r="AN247" s="47"/>
      <c r="AO247" s="24">
        <f t="shared" si="115"/>
        <v>158.80000000000001</v>
      </c>
      <c r="AP247" s="24"/>
      <c r="AQ247" s="24">
        <f t="shared" si="116"/>
        <v>158.80000000000001</v>
      </c>
      <c r="AR247" s="24">
        <v>131</v>
      </c>
      <c r="AS247" s="24">
        <f t="shared" si="122"/>
        <v>27.8</v>
      </c>
      <c r="AT247" s="42"/>
      <c r="AU247" s="42"/>
      <c r="AV247" s="42"/>
      <c r="AZ247" s="1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9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9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9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9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9"/>
      <c r="GG247" s="8"/>
      <c r="GH247" s="8"/>
    </row>
    <row r="248" spans="1:190" s="2" customFormat="1" ht="17.100000000000001" customHeight="1">
      <c r="A248" s="17" t="s">
        <v>230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24"/>
      <c r="AS248" s="24"/>
      <c r="AT248" s="42"/>
      <c r="AU248" s="42"/>
      <c r="AV248" s="42"/>
      <c r="AW248" s="1"/>
      <c r="AX248" s="1"/>
      <c r="AY248" s="1"/>
      <c r="AZ248" s="1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9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9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9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9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9"/>
      <c r="GG248" s="8"/>
      <c r="GH248" s="8"/>
    </row>
    <row r="249" spans="1:190" s="2" customFormat="1" ht="17.100000000000001" customHeight="1">
      <c r="A249" s="13" t="s">
        <v>231</v>
      </c>
      <c r="B249" s="24">
        <v>588.89394520580925</v>
      </c>
      <c r="C249" s="24">
        <v>528.45511999999997</v>
      </c>
      <c r="D249" s="4">
        <f t="shared" ref="D249:D312" si="143">IF(E249=0,0,IF(B249=0,1,IF(C249&lt;0,0,IF(C249/B249&gt;1.2,IF((C249/B249-1.2)*0.1+1.2&gt;1.3,1.3,(C249/B249-1.2)*0.1+1.2),C249/B249))))</f>
        <v>0.89736891388026263</v>
      </c>
      <c r="E249" s="10">
        <v>15</v>
      </c>
      <c r="F249" s="5">
        <f>F$46</f>
        <v>1</v>
      </c>
      <c r="G249" s="5">
        <v>10</v>
      </c>
      <c r="H249" s="5"/>
      <c r="I249" s="5"/>
      <c r="J249" s="4">
        <f>J$46</f>
        <v>1.1460646676123858</v>
      </c>
      <c r="K249" s="5">
        <v>10</v>
      </c>
      <c r="L249" s="5"/>
      <c r="M249" s="5"/>
      <c r="N249" s="4">
        <f>N$46</f>
        <v>1.0444115470022206</v>
      </c>
      <c r="O249" s="5">
        <v>15</v>
      </c>
      <c r="P249" s="5"/>
      <c r="Q249" s="5"/>
      <c r="R249" s="4">
        <f>R$46</f>
        <v>0.89962022971470912</v>
      </c>
      <c r="S249" s="5">
        <v>10</v>
      </c>
      <c r="T249" s="5"/>
      <c r="U249" s="5"/>
      <c r="V249" s="4">
        <f>V$46</f>
        <v>1.20499176276771</v>
      </c>
      <c r="W249" s="5">
        <v>10</v>
      </c>
      <c r="X249" s="5" t="s">
        <v>401</v>
      </c>
      <c r="Y249" s="5" t="s">
        <v>401</v>
      </c>
      <c r="Z249" s="5" t="s">
        <v>401</v>
      </c>
      <c r="AA249" s="5"/>
      <c r="AB249" s="31">
        <f t="shared" ref="AB249:AB312" si="144">(D249*E249+F249*G249+J249*K249+N249*O249+R249*S249+V249*W249)/(E249+G249+K249+O249+S249+W249)</f>
        <v>1.0233353359169328</v>
      </c>
      <c r="AC249" s="32">
        <v>2031</v>
      </c>
      <c r="AD249" s="24">
        <f t="shared" ref="AD249:AD312" si="145">AC249/11*6</f>
        <v>1107.8181818181818</v>
      </c>
      <c r="AE249" s="24">
        <f t="shared" ref="AE249:AE312" si="146">ROUND(AB249*AD249,1)</f>
        <v>1133.7</v>
      </c>
      <c r="AF249" s="24">
        <f t="shared" ref="AF249:AF312" si="147">AE249-AD249</f>
        <v>25.881818181818289</v>
      </c>
      <c r="AG249" s="24">
        <v>219.1</v>
      </c>
      <c r="AH249" s="24">
        <v>150.1</v>
      </c>
      <c r="AI249" s="24">
        <v>102.9</v>
      </c>
      <c r="AJ249" s="24">
        <v>198.5</v>
      </c>
      <c r="AK249" s="24">
        <v>153.69999999999999</v>
      </c>
      <c r="AL249" s="24">
        <v>102.39999999999999</v>
      </c>
      <c r="AM249" s="24">
        <f t="shared" ref="AM249:AM312" si="148">ROUND(AE249-SUM(AG249:AL249),1)</f>
        <v>207</v>
      </c>
      <c r="AN249" s="47"/>
      <c r="AO249" s="24">
        <f t="shared" ref="AO249:AO312" si="149">IF(OR(AM249&lt;0,AN249="+"),0,AM249)</f>
        <v>207</v>
      </c>
      <c r="AP249" s="24"/>
      <c r="AQ249" s="24">
        <f t="shared" ref="AQ249:AQ312" si="150">ROUND(AO249-AP249,1)</f>
        <v>207</v>
      </c>
      <c r="AR249" s="24">
        <v>178.6</v>
      </c>
      <c r="AS249" s="24">
        <f t="shared" si="122"/>
        <v>28.4</v>
      </c>
      <c r="AT249" s="42"/>
      <c r="AU249" s="42"/>
      <c r="AV249" s="42"/>
      <c r="AW249" s="1"/>
      <c r="AX249" s="1"/>
      <c r="AY249" s="1"/>
      <c r="AZ249" s="1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9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9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9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9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9"/>
      <c r="GG249" s="8"/>
      <c r="GH249" s="8"/>
    </row>
    <row r="250" spans="1:190" s="2" customFormat="1" ht="17.100000000000001" customHeight="1">
      <c r="A250" s="13" t="s">
        <v>232</v>
      </c>
      <c r="B250" s="24">
        <v>825.6377077046526</v>
      </c>
      <c r="C250" s="24">
        <v>992.62029000000007</v>
      </c>
      <c r="D250" s="4">
        <f t="shared" si="143"/>
        <v>1.2002246797520397</v>
      </c>
      <c r="E250" s="10">
        <v>15</v>
      </c>
      <c r="F250" s="5">
        <f t="shared" ref="F250:F263" si="151">F$46</f>
        <v>1</v>
      </c>
      <c r="G250" s="5">
        <v>10</v>
      </c>
      <c r="H250" s="5"/>
      <c r="I250" s="5"/>
      <c r="J250" s="4">
        <f t="shared" ref="J250:J263" si="152">J$46</f>
        <v>1.1460646676123858</v>
      </c>
      <c r="K250" s="5">
        <v>10</v>
      </c>
      <c r="L250" s="5"/>
      <c r="M250" s="5"/>
      <c r="N250" s="4">
        <f t="shared" ref="N250:N263" si="153">N$46</f>
        <v>1.0444115470022206</v>
      </c>
      <c r="O250" s="5">
        <v>15</v>
      </c>
      <c r="P250" s="5"/>
      <c r="Q250" s="5"/>
      <c r="R250" s="4">
        <f t="shared" ref="R250:R263" si="154">R$46</f>
        <v>0.89962022971470912</v>
      </c>
      <c r="S250" s="5">
        <v>10</v>
      </c>
      <c r="T250" s="5"/>
      <c r="U250" s="5"/>
      <c r="V250" s="4">
        <f t="shared" ref="V250:V263" si="155">V$46</f>
        <v>1.20499176276771</v>
      </c>
      <c r="W250" s="5">
        <v>10</v>
      </c>
      <c r="X250" s="5" t="s">
        <v>401</v>
      </c>
      <c r="Y250" s="5" t="s">
        <v>401</v>
      </c>
      <c r="Z250" s="5" t="s">
        <v>401</v>
      </c>
      <c r="AA250" s="5"/>
      <c r="AB250" s="31">
        <f t="shared" si="144"/>
        <v>1.0882330000323137</v>
      </c>
      <c r="AC250" s="32">
        <v>2413</v>
      </c>
      <c r="AD250" s="24">
        <f t="shared" si="145"/>
        <v>1316.1818181818182</v>
      </c>
      <c r="AE250" s="24">
        <f t="shared" si="146"/>
        <v>1432.3</v>
      </c>
      <c r="AF250" s="24">
        <f t="shared" si="147"/>
        <v>116.11818181818171</v>
      </c>
      <c r="AG250" s="24">
        <v>276.89999999999998</v>
      </c>
      <c r="AH250" s="24">
        <v>273.39999999999998</v>
      </c>
      <c r="AI250" s="24">
        <v>68.8</v>
      </c>
      <c r="AJ250" s="24">
        <v>183</v>
      </c>
      <c r="AK250" s="24">
        <v>178</v>
      </c>
      <c r="AL250" s="24">
        <v>172.9</v>
      </c>
      <c r="AM250" s="24">
        <f t="shared" si="148"/>
        <v>279.3</v>
      </c>
      <c r="AN250" s="47"/>
      <c r="AO250" s="24">
        <f t="shared" si="149"/>
        <v>279.3</v>
      </c>
      <c r="AP250" s="24"/>
      <c r="AQ250" s="24">
        <f t="shared" si="150"/>
        <v>279.3</v>
      </c>
      <c r="AR250" s="24">
        <v>331.1</v>
      </c>
      <c r="AS250" s="24">
        <f t="shared" si="122"/>
        <v>-51.8</v>
      </c>
      <c r="AT250" s="42"/>
      <c r="AU250" s="42"/>
      <c r="AV250" s="42"/>
      <c r="AW250" s="1"/>
      <c r="AX250" s="1"/>
      <c r="AY250" s="1"/>
      <c r="AZ250" s="1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9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9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9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9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9"/>
      <c r="GG250" s="8"/>
      <c r="GH250" s="8"/>
    </row>
    <row r="251" spans="1:190" s="2" customFormat="1" ht="17.100000000000001" customHeight="1">
      <c r="A251" s="13" t="s">
        <v>233</v>
      </c>
      <c r="B251" s="24">
        <v>773.78656751620451</v>
      </c>
      <c r="C251" s="24">
        <v>532.56342999999993</v>
      </c>
      <c r="D251" s="4">
        <f t="shared" si="143"/>
        <v>0.68825623544937931</v>
      </c>
      <c r="E251" s="10">
        <v>15</v>
      </c>
      <c r="F251" s="5">
        <f t="shared" si="151"/>
        <v>1</v>
      </c>
      <c r="G251" s="5">
        <v>10</v>
      </c>
      <c r="H251" s="5"/>
      <c r="I251" s="5"/>
      <c r="J251" s="4">
        <f t="shared" si="152"/>
        <v>1.1460646676123858</v>
      </c>
      <c r="K251" s="5">
        <v>10</v>
      </c>
      <c r="L251" s="5"/>
      <c r="M251" s="5"/>
      <c r="N251" s="4">
        <f t="shared" si="153"/>
        <v>1.0444115470022206</v>
      </c>
      <c r="O251" s="5">
        <v>15</v>
      </c>
      <c r="P251" s="5"/>
      <c r="Q251" s="5"/>
      <c r="R251" s="4">
        <f t="shared" si="154"/>
        <v>0.89962022971470912</v>
      </c>
      <c r="S251" s="5">
        <v>10</v>
      </c>
      <c r="T251" s="5"/>
      <c r="U251" s="5"/>
      <c r="V251" s="4">
        <f t="shared" si="155"/>
        <v>1.20499176276771</v>
      </c>
      <c r="W251" s="5">
        <v>10</v>
      </c>
      <c r="X251" s="5" t="s">
        <v>401</v>
      </c>
      <c r="Y251" s="5" t="s">
        <v>401</v>
      </c>
      <c r="Z251" s="5" t="s">
        <v>401</v>
      </c>
      <c r="AA251" s="5"/>
      <c r="AB251" s="31">
        <f t="shared" si="144"/>
        <v>0.9785254762531721</v>
      </c>
      <c r="AC251" s="32">
        <v>1853</v>
      </c>
      <c r="AD251" s="24">
        <f t="shared" si="145"/>
        <v>1010.7272727272727</v>
      </c>
      <c r="AE251" s="24">
        <f t="shared" si="146"/>
        <v>989</v>
      </c>
      <c r="AF251" s="24">
        <f t="shared" si="147"/>
        <v>-21.727272727272748</v>
      </c>
      <c r="AG251" s="24">
        <v>170.9</v>
      </c>
      <c r="AH251" s="24">
        <v>142.80000000000001</v>
      </c>
      <c r="AI251" s="24">
        <v>108.4</v>
      </c>
      <c r="AJ251" s="24">
        <v>126.4</v>
      </c>
      <c r="AK251" s="24">
        <v>106.1</v>
      </c>
      <c r="AL251" s="24"/>
      <c r="AM251" s="24">
        <f t="shared" si="148"/>
        <v>334.4</v>
      </c>
      <c r="AN251" s="47"/>
      <c r="AO251" s="24">
        <f t="shared" si="149"/>
        <v>334.4</v>
      </c>
      <c r="AP251" s="24"/>
      <c r="AQ251" s="24">
        <f t="shared" si="150"/>
        <v>334.4</v>
      </c>
      <c r="AR251" s="24">
        <v>263.3</v>
      </c>
      <c r="AS251" s="24">
        <f t="shared" si="122"/>
        <v>71.099999999999994</v>
      </c>
      <c r="AT251" s="42"/>
      <c r="AU251" s="42"/>
      <c r="AV251" s="42"/>
      <c r="AW251" s="1"/>
      <c r="AX251" s="1"/>
      <c r="AY251" s="1"/>
      <c r="AZ251" s="1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9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9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9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9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9"/>
      <c r="GG251" s="8"/>
      <c r="GH251" s="8"/>
    </row>
    <row r="252" spans="1:190" s="2" customFormat="1" ht="17.100000000000001" customHeight="1">
      <c r="A252" s="13" t="s">
        <v>234</v>
      </c>
      <c r="B252" s="24">
        <v>735.66018119935779</v>
      </c>
      <c r="C252" s="24">
        <v>509.55605000000003</v>
      </c>
      <c r="D252" s="4">
        <f t="shared" si="143"/>
        <v>0.69265139397549447</v>
      </c>
      <c r="E252" s="10">
        <v>15</v>
      </c>
      <c r="F252" s="5">
        <f t="shared" si="151"/>
        <v>1</v>
      </c>
      <c r="G252" s="5">
        <v>10</v>
      </c>
      <c r="H252" s="5"/>
      <c r="I252" s="5"/>
      <c r="J252" s="4">
        <f t="shared" si="152"/>
        <v>1.1460646676123858</v>
      </c>
      <c r="K252" s="5">
        <v>10</v>
      </c>
      <c r="L252" s="5"/>
      <c r="M252" s="5"/>
      <c r="N252" s="4">
        <f t="shared" si="153"/>
        <v>1.0444115470022206</v>
      </c>
      <c r="O252" s="5">
        <v>15</v>
      </c>
      <c r="P252" s="5"/>
      <c r="Q252" s="5"/>
      <c r="R252" s="4">
        <f t="shared" si="154"/>
        <v>0.89962022971470912</v>
      </c>
      <c r="S252" s="5">
        <v>10</v>
      </c>
      <c r="T252" s="5"/>
      <c r="U252" s="5"/>
      <c r="V252" s="4">
        <f t="shared" si="155"/>
        <v>1.20499176276771</v>
      </c>
      <c r="W252" s="5">
        <v>10</v>
      </c>
      <c r="X252" s="5" t="s">
        <v>401</v>
      </c>
      <c r="Y252" s="5" t="s">
        <v>401</v>
      </c>
      <c r="Z252" s="5" t="s">
        <v>401</v>
      </c>
      <c r="AA252" s="5"/>
      <c r="AB252" s="31">
        <f t="shared" si="144"/>
        <v>0.97946729593733961</v>
      </c>
      <c r="AC252" s="32">
        <v>2364</v>
      </c>
      <c r="AD252" s="24">
        <f t="shared" si="145"/>
        <v>1289.4545454545455</v>
      </c>
      <c r="AE252" s="24">
        <f t="shared" si="146"/>
        <v>1263</v>
      </c>
      <c r="AF252" s="24">
        <f t="shared" si="147"/>
        <v>-26.454545454545496</v>
      </c>
      <c r="AG252" s="24">
        <v>266.39999999999998</v>
      </c>
      <c r="AH252" s="24">
        <v>201.4</v>
      </c>
      <c r="AI252" s="24">
        <v>67.3</v>
      </c>
      <c r="AJ252" s="24">
        <v>126.7</v>
      </c>
      <c r="AK252" s="24">
        <v>137.9</v>
      </c>
      <c r="AL252" s="24">
        <v>47.3</v>
      </c>
      <c r="AM252" s="24">
        <f t="shared" si="148"/>
        <v>416</v>
      </c>
      <c r="AN252" s="47"/>
      <c r="AO252" s="24">
        <f t="shared" si="149"/>
        <v>416</v>
      </c>
      <c r="AP252" s="24"/>
      <c r="AQ252" s="24">
        <f t="shared" si="150"/>
        <v>416</v>
      </c>
      <c r="AR252" s="24">
        <v>326.39999999999998</v>
      </c>
      <c r="AS252" s="24">
        <f t="shared" si="122"/>
        <v>89.6</v>
      </c>
      <c r="AT252" s="42"/>
      <c r="AU252" s="42"/>
      <c r="AV252" s="42"/>
      <c r="AW252" s="1"/>
      <c r="AX252" s="1"/>
      <c r="AY252" s="1"/>
      <c r="AZ252" s="1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9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9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9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9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9"/>
      <c r="GG252" s="8"/>
      <c r="GH252" s="8"/>
    </row>
    <row r="253" spans="1:190" s="2" customFormat="1" ht="17.100000000000001" customHeight="1">
      <c r="A253" s="13" t="s">
        <v>235</v>
      </c>
      <c r="B253" s="24">
        <v>370.07534375407863</v>
      </c>
      <c r="C253" s="24">
        <v>308.71251000000012</v>
      </c>
      <c r="D253" s="4">
        <f t="shared" si="143"/>
        <v>0.83418826790348088</v>
      </c>
      <c r="E253" s="10">
        <v>15</v>
      </c>
      <c r="F253" s="5">
        <f t="shared" si="151"/>
        <v>1</v>
      </c>
      <c r="G253" s="5">
        <v>10</v>
      </c>
      <c r="H253" s="5"/>
      <c r="I253" s="5"/>
      <c r="J253" s="4">
        <f t="shared" si="152"/>
        <v>1.1460646676123858</v>
      </c>
      <c r="K253" s="5">
        <v>10</v>
      </c>
      <c r="L253" s="5"/>
      <c r="M253" s="5"/>
      <c r="N253" s="4">
        <f t="shared" si="153"/>
        <v>1.0444115470022206</v>
      </c>
      <c r="O253" s="5">
        <v>15</v>
      </c>
      <c r="P253" s="5"/>
      <c r="Q253" s="5"/>
      <c r="R253" s="4">
        <f t="shared" si="154"/>
        <v>0.89962022971470912</v>
      </c>
      <c r="S253" s="5">
        <v>10</v>
      </c>
      <c r="T253" s="5"/>
      <c r="U253" s="5"/>
      <c r="V253" s="4">
        <f t="shared" si="155"/>
        <v>1.20499176276771</v>
      </c>
      <c r="W253" s="5">
        <v>10</v>
      </c>
      <c r="X253" s="5" t="s">
        <v>401</v>
      </c>
      <c r="Y253" s="5" t="s">
        <v>401</v>
      </c>
      <c r="Z253" s="5" t="s">
        <v>401</v>
      </c>
      <c r="AA253" s="5"/>
      <c r="AB253" s="31">
        <f t="shared" si="144"/>
        <v>1.0097966260647653</v>
      </c>
      <c r="AC253" s="32">
        <v>1751</v>
      </c>
      <c r="AD253" s="24">
        <f t="shared" si="145"/>
        <v>955.09090909090912</v>
      </c>
      <c r="AE253" s="24">
        <f t="shared" si="146"/>
        <v>964.4</v>
      </c>
      <c r="AF253" s="24">
        <f t="shared" si="147"/>
        <v>9.3090909090908553</v>
      </c>
      <c r="AG253" s="24">
        <v>191.4</v>
      </c>
      <c r="AH253" s="24">
        <v>84.8</v>
      </c>
      <c r="AI253" s="24">
        <v>76.599999999999994</v>
      </c>
      <c r="AJ253" s="24">
        <v>187.5</v>
      </c>
      <c r="AK253" s="24">
        <v>180.7</v>
      </c>
      <c r="AL253" s="24"/>
      <c r="AM253" s="24">
        <f t="shared" si="148"/>
        <v>243.4</v>
      </c>
      <c r="AN253" s="47"/>
      <c r="AO253" s="24">
        <f t="shared" si="149"/>
        <v>243.4</v>
      </c>
      <c r="AP253" s="24"/>
      <c r="AQ253" s="24">
        <f t="shared" si="150"/>
        <v>243.4</v>
      </c>
      <c r="AR253" s="24">
        <v>206.1</v>
      </c>
      <c r="AS253" s="24">
        <f t="shared" si="122"/>
        <v>37.299999999999997</v>
      </c>
      <c r="AT253" s="42"/>
      <c r="AU253" s="42"/>
      <c r="AV253" s="42"/>
      <c r="AX253" s="1"/>
      <c r="AY253" s="1"/>
      <c r="AZ253" s="1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9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9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9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9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9"/>
      <c r="GG253" s="8"/>
      <c r="GH253" s="8"/>
    </row>
    <row r="254" spans="1:190" s="2" customFormat="1" ht="17.100000000000001" customHeight="1">
      <c r="A254" s="13" t="s">
        <v>236</v>
      </c>
      <c r="B254" s="24">
        <v>1042.7108219068173</v>
      </c>
      <c r="C254" s="24">
        <v>527.45688999999993</v>
      </c>
      <c r="D254" s="4">
        <f t="shared" si="143"/>
        <v>0.50585155435083473</v>
      </c>
      <c r="E254" s="10">
        <v>15</v>
      </c>
      <c r="F254" s="5">
        <f t="shared" si="151"/>
        <v>1</v>
      </c>
      <c r="G254" s="5">
        <v>10</v>
      </c>
      <c r="H254" s="5"/>
      <c r="I254" s="5"/>
      <c r="J254" s="4">
        <f t="shared" si="152"/>
        <v>1.1460646676123858</v>
      </c>
      <c r="K254" s="5">
        <v>10</v>
      </c>
      <c r="L254" s="5"/>
      <c r="M254" s="5"/>
      <c r="N254" s="4">
        <f t="shared" si="153"/>
        <v>1.0444115470022206</v>
      </c>
      <c r="O254" s="5">
        <v>15</v>
      </c>
      <c r="P254" s="5"/>
      <c r="Q254" s="5"/>
      <c r="R254" s="4">
        <f t="shared" si="154"/>
        <v>0.89962022971470912</v>
      </c>
      <c r="S254" s="5">
        <v>10</v>
      </c>
      <c r="T254" s="5"/>
      <c r="U254" s="5"/>
      <c r="V254" s="4">
        <f t="shared" si="155"/>
        <v>1.20499176276771</v>
      </c>
      <c r="W254" s="5">
        <v>10</v>
      </c>
      <c r="X254" s="5" t="s">
        <v>401</v>
      </c>
      <c r="Y254" s="5" t="s">
        <v>401</v>
      </c>
      <c r="Z254" s="5" t="s">
        <v>401</v>
      </c>
      <c r="AA254" s="5"/>
      <c r="AB254" s="31">
        <f t="shared" si="144"/>
        <v>0.93943875887491257</v>
      </c>
      <c r="AC254" s="32">
        <v>2335</v>
      </c>
      <c r="AD254" s="24">
        <f t="shared" si="145"/>
        <v>1273.6363636363637</v>
      </c>
      <c r="AE254" s="24">
        <f t="shared" si="146"/>
        <v>1196.5</v>
      </c>
      <c r="AF254" s="24">
        <f t="shared" si="147"/>
        <v>-77.13636363636374</v>
      </c>
      <c r="AG254" s="24">
        <v>149.19999999999999</v>
      </c>
      <c r="AH254" s="24">
        <v>143.1</v>
      </c>
      <c r="AI254" s="24">
        <v>85.6</v>
      </c>
      <c r="AJ254" s="24">
        <v>180.4</v>
      </c>
      <c r="AK254" s="24">
        <v>134.4</v>
      </c>
      <c r="AL254" s="24">
        <v>32.700000000000003</v>
      </c>
      <c r="AM254" s="24">
        <f t="shared" si="148"/>
        <v>471.1</v>
      </c>
      <c r="AN254" s="47"/>
      <c r="AO254" s="24">
        <f t="shared" si="149"/>
        <v>471.1</v>
      </c>
      <c r="AP254" s="24"/>
      <c r="AQ254" s="24">
        <f t="shared" si="150"/>
        <v>471.1</v>
      </c>
      <c r="AR254" s="24">
        <v>331.7</v>
      </c>
      <c r="AS254" s="24">
        <f t="shared" si="122"/>
        <v>139.4</v>
      </c>
      <c r="AT254" s="42"/>
      <c r="AU254" s="42"/>
      <c r="AV254" s="42"/>
      <c r="AW254" s="1"/>
      <c r="AX254" s="1"/>
      <c r="AY254" s="1"/>
      <c r="AZ254" s="1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9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9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9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9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9"/>
      <c r="GG254" s="8"/>
      <c r="GH254" s="8"/>
    </row>
    <row r="255" spans="1:190" s="2" customFormat="1" ht="17.100000000000001" customHeight="1">
      <c r="A255" s="13" t="s">
        <v>237</v>
      </c>
      <c r="B255" s="24">
        <v>906.47053544778112</v>
      </c>
      <c r="C255" s="24">
        <v>956.27839999999992</v>
      </c>
      <c r="D255" s="4">
        <f t="shared" si="143"/>
        <v>1.0549470309342317</v>
      </c>
      <c r="E255" s="10">
        <v>15</v>
      </c>
      <c r="F255" s="5">
        <f t="shared" si="151"/>
        <v>1</v>
      </c>
      <c r="G255" s="5">
        <v>10</v>
      </c>
      <c r="H255" s="5"/>
      <c r="I255" s="5"/>
      <c r="J255" s="4">
        <f t="shared" si="152"/>
        <v>1.1460646676123858</v>
      </c>
      <c r="K255" s="5">
        <v>10</v>
      </c>
      <c r="L255" s="5"/>
      <c r="M255" s="5"/>
      <c r="N255" s="4">
        <f t="shared" si="153"/>
        <v>1.0444115470022206</v>
      </c>
      <c r="O255" s="5">
        <v>15</v>
      </c>
      <c r="P255" s="5"/>
      <c r="Q255" s="5"/>
      <c r="R255" s="4">
        <f t="shared" si="154"/>
        <v>0.89962022971470912</v>
      </c>
      <c r="S255" s="5">
        <v>10</v>
      </c>
      <c r="T255" s="5"/>
      <c r="U255" s="5"/>
      <c r="V255" s="4">
        <f t="shared" si="155"/>
        <v>1.20499176276771</v>
      </c>
      <c r="W255" s="5">
        <v>10</v>
      </c>
      <c r="X255" s="5" t="s">
        <v>401</v>
      </c>
      <c r="Y255" s="5" t="s">
        <v>401</v>
      </c>
      <c r="Z255" s="5" t="s">
        <v>401</v>
      </c>
      <c r="AA255" s="5"/>
      <c r="AB255" s="31">
        <f t="shared" si="144"/>
        <v>1.0571020752856404</v>
      </c>
      <c r="AC255" s="32">
        <v>2329</v>
      </c>
      <c r="AD255" s="24">
        <f t="shared" si="145"/>
        <v>1270.3636363636363</v>
      </c>
      <c r="AE255" s="24">
        <f t="shared" si="146"/>
        <v>1342.9</v>
      </c>
      <c r="AF255" s="24">
        <f t="shared" si="147"/>
        <v>72.536363636363831</v>
      </c>
      <c r="AG255" s="24">
        <v>275.2</v>
      </c>
      <c r="AH255" s="24">
        <v>275.2</v>
      </c>
      <c r="AI255" s="24">
        <v>107.9</v>
      </c>
      <c r="AJ255" s="24">
        <v>151.1</v>
      </c>
      <c r="AK255" s="24">
        <v>249.8</v>
      </c>
      <c r="AL255" s="24">
        <v>56.2</v>
      </c>
      <c r="AM255" s="24">
        <f t="shared" si="148"/>
        <v>227.5</v>
      </c>
      <c r="AN255" s="47"/>
      <c r="AO255" s="24">
        <f t="shared" si="149"/>
        <v>227.5</v>
      </c>
      <c r="AP255" s="24"/>
      <c r="AQ255" s="24">
        <f t="shared" si="150"/>
        <v>227.5</v>
      </c>
      <c r="AR255" s="24">
        <v>237.9</v>
      </c>
      <c r="AS255" s="24">
        <f t="shared" si="122"/>
        <v>-10.4</v>
      </c>
      <c r="AT255" s="42"/>
      <c r="AU255" s="42"/>
      <c r="AV255" s="42"/>
      <c r="AW255" s="1"/>
      <c r="AX255" s="1"/>
      <c r="AY255" s="1"/>
      <c r="AZ255" s="1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9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9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9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9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9"/>
      <c r="GG255" s="8"/>
      <c r="GH255" s="8"/>
    </row>
    <row r="256" spans="1:190" s="2" customFormat="1" ht="17.100000000000001" customHeight="1">
      <c r="A256" s="13" t="s">
        <v>238</v>
      </c>
      <c r="B256" s="24">
        <v>1099.2660242251602</v>
      </c>
      <c r="C256" s="24">
        <v>892.75519999999995</v>
      </c>
      <c r="D256" s="4">
        <f t="shared" si="143"/>
        <v>0.8121375357064059</v>
      </c>
      <c r="E256" s="10">
        <v>15</v>
      </c>
      <c r="F256" s="5">
        <f t="shared" si="151"/>
        <v>1</v>
      </c>
      <c r="G256" s="5">
        <v>10</v>
      </c>
      <c r="H256" s="5"/>
      <c r="I256" s="5"/>
      <c r="J256" s="4">
        <f t="shared" si="152"/>
        <v>1.1460646676123858</v>
      </c>
      <c r="K256" s="5">
        <v>10</v>
      </c>
      <c r="L256" s="5"/>
      <c r="M256" s="5"/>
      <c r="N256" s="4">
        <f t="shared" si="153"/>
        <v>1.0444115470022206</v>
      </c>
      <c r="O256" s="5">
        <v>15</v>
      </c>
      <c r="P256" s="5"/>
      <c r="Q256" s="5"/>
      <c r="R256" s="4">
        <f t="shared" si="154"/>
        <v>0.89962022971470912</v>
      </c>
      <c r="S256" s="5">
        <v>10</v>
      </c>
      <c r="T256" s="5"/>
      <c r="U256" s="5"/>
      <c r="V256" s="4">
        <f t="shared" si="155"/>
        <v>1.20499176276771</v>
      </c>
      <c r="W256" s="5">
        <v>10</v>
      </c>
      <c r="X256" s="5" t="s">
        <v>401</v>
      </c>
      <c r="Y256" s="5" t="s">
        <v>401</v>
      </c>
      <c r="Z256" s="5" t="s">
        <v>401</v>
      </c>
      <c r="AA256" s="5"/>
      <c r="AB256" s="31">
        <f t="shared" si="144"/>
        <v>1.0050714691653921</v>
      </c>
      <c r="AC256" s="32">
        <v>1799</v>
      </c>
      <c r="AD256" s="24">
        <f t="shared" si="145"/>
        <v>981.27272727272725</v>
      </c>
      <c r="AE256" s="24">
        <f t="shared" si="146"/>
        <v>986.2</v>
      </c>
      <c r="AF256" s="24">
        <f t="shared" si="147"/>
        <v>4.9272727272727934</v>
      </c>
      <c r="AG256" s="24">
        <v>194</v>
      </c>
      <c r="AH256" s="24">
        <v>183.9</v>
      </c>
      <c r="AI256" s="24">
        <v>0</v>
      </c>
      <c r="AJ256" s="24">
        <v>113</v>
      </c>
      <c r="AK256" s="24">
        <v>143.69999999999999</v>
      </c>
      <c r="AL256" s="24">
        <v>41.5</v>
      </c>
      <c r="AM256" s="24">
        <f t="shared" si="148"/>
        <v>310.10000000000002</v>
      </c>
      <c r="AN256" s="47"/>
      <c r="AO256" s="24">
        <f t="shared" si="149"/>
        <v>310.10000000000002</v>
      </c>
      <c r="AP256" s="24"/>
      <c r="AQ256" s="24">
        <f t="shared" si="150"/>
        <v>310.10000000000002</v>
      </c>
      <c r="AR256" s="24">
        <v>267.10000000000002</v>
      </c>
      <c r="AS256" s="24">
        <f t="shared" si="122"/>
        <v>43</v>
      </c>
      <c r="AT256" s="42"/>
      <c r="AU256" s="42"/>
      <c r="AV256" s="42"/>
      <c r="AW256" s="1"/>
      <c r="AX256" s="1"/>
      <c r="AY256" s="1"/>
      <c r="AZ256" s="1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9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9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9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9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9"/>
      <c r="GG256" s="8"/>
      <c r="GH256" s="8"/>
    </row>
    <row r="257" spans="1:190" s="2" customFormat="1" ht="17.100000000000001" customHeight="1">
      <c r="A257" s="13" t="s">
        <v>239</v>
      </c>
      <c r="B257" s="24">
        <v>2014.7009211117615</v>
      </c>
      <c r="C257" s="24">
        <v>2217.7963200000004</v>
      </c>
      <c r="D257" s="4">
        <f t="shared" si="143"/>
        <v>1.1008067235985408</v>
      </c>
      <c r="E257" s="10">
        <v>15</v>
      </c>
      <c r="F257" s="5">
        <f t="shared" si="151"/>
        <v>1</v>
      </c>
      <c r="G257" s="5">
        <v>10</v>
      </c>
      <c r="H257" s="5"/>
      <c r="I257" s="5"/>
      <c r="J257" s="4">
        <f t="shared" si="152"/>
        <v>1.1460646676123858</v>
      </c>
      <c r="K257" s="5">
        <v>10</v>
      </c>
      <c r="L257" s="5"/>
      <c r="M257" s="5"/>
      <c r="N257" s="4">
        <f t="shared" si="153"/>
        <v>1.0444115470022206</v>
      </c>
      <c r="O257" s="5">
        <v>15</v>
      </c>
      <c r="P257" s="5"/>
      <c r="Q257" s="5"/>
      <c r="R257" s="4">
        <f t="shared" si="154"/>
        <v>0.89962022971470912</v>
      </c>
      <c r="S257" s="5">
        <v>10</v>
      </c>
      <c r="T257" s="5"/>
      <c r="U257" s="5"/>
      <c r="V257" s="4">
        <f t="shared" si="155"/>
        <v>1.20499176276771</v>
      </c>
      <c r="W257" s="5">
        <v>10</v>
      </c>
      <c r="X257" s="5" t="s">
        <v>401</v>
      </c>
      <c r="Y257" s="5" t="s">
        <v>401</v>
      </c>
      <c r="Z257" s="5" t="s">
        <v>401</v>
      </c>
      <c r="AA257" s="5"/>
      <c r="AB257" s="31">
        <f t="shared" si="144"/>
        <v>1.0669291522851352</v>
      </c>
      <c r="AC257" s="32">
        <v>2421</v>
      </c>
      <c r="AD257" s="24">
        <f t="shared" si="145"/>
        <v>1320.5454545454545</v>
      </c>
      <c r="AE257" s="24">
        <f t="shared" si="146"/>
        <v>1408.9</v>
      </c>
      <c r="AF257" s="24">
        <f t="shared" si="147"/>
        <v>88.354545454545587</v>
      </c>
      <c r="AG257" s="24">
        <v>259</v>
      </c>
      <c r="AH257" s="24">
        <v>259.89999999999998</v>
      </c>
      <c r="AI257" s="24">
        <v>0</v>
      </c>
      <c r="AJ257" s="24">
        <v>151.19999999999999</v>
      </c>
      <c r="AK257" s="24">
        <v>248.4</v>
      </c>
      <c r="AL257" s="24">
        <v>147.69999999999999</v>
      </c>
      <c r="AM257" s="24">
        <f t="shared" si="148"/>
        <v>342.7</v>
      </c>
      <c r="AN257" s="47"/>
      <c r="AO257" s="24">
        <f t="shared" si="149"/>
        <v>342.7</v>
      </c>
      <c r="AP257" s="24"/>
      <c r="AQ257" s="24">
        <f t="shared" si="150"/>
        <v>342.7</v>
      </c>
      <c r="AR257" s="24">
        <v>366.5</v>
      </c>
      <c r="AS257" s="24">
        <f t="shared" si="122"/>
        <v>-23.8</v>
      </c>
      <c r="AT257" s="42"/>
      <c r="AU257" s="42"/>
      <c r="AV257" s="42"/>
      <c r="AW257" s="1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9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9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9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9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9"/>
      <c r="GG257" s="8"/>
      <c r="GH257" s="8"/>
    </row>
    <row r="258" spans="1:190" s="2" customFormat="1" ht="17.100000000000001" customHeight="1">
      <c r="A258" s="13" t="s">
        <v>240</v>
      </c>
      <c r="B258" s="24">
        <v>670.15899642322267</v>
      </c>
      <c r="C258" s="24">
        <v>746.17499999999995</v>
      </c>
      <c r="D258" s="4">
        <f t="shared" si="143"/>
        <v>1.1134298039457657</v>
      </c>
      <c r="E258" s="10">
        <v>15</v>
      </c>
      <c r="F258" s="5">
        <f t="shared" si="151"/>
        <v>1</v>
      </c>
      <c r="G258" s="5">
        <v>10</v>
      </c>
      <c r="H258" s="5"/>
      <c r="I258" s="5"/>
      <c r="J258" s="4">
        <f t="shared" si="152"/>
        <v>1.1460646676123858</v>
      </c>
      <c r="K258" s="5">
        <v>10</v>
      </c>
      <c r="L258" s="5"/>
      <c r="M258" s="5"/>
      <c r="N258" s="4">
        <f t="shared" si="153"/>
        <v>1.0444115470022206</v>
      </c>
      <c r="O258" s="5">
        <v>15</v>
      </c>
      <c r="P258" s="5"/>
      <c r="Q258" s="5"/>
      <c r="R258" s="4">
        <f t="shared" si="154"/>
        <v>0.89962022971470912</v>
      </c>
      <c r="S258" s="5">
        <v>10</v>
      </c>
      <c r="T258" s="5"/>
      <c r="U258" s="5"/>
      <c r="V258" s="4">
        <f t="shared" si="155"/>
        <v>1.20499176276771</v>
      </c>
      <c r="W258" s="5">
        <v>10</v>
      </c>
      <c r="X258" s="5" t="s">
        <v>401</v>
      </c>
      <c r="Y258" s="5" t="s">
        <v>401</v>
      </c>
      <c r="Z258" s="5" t="s">
        <v>401</v>
      </c>
      <c r="AA258" s="5"/>
      <c r="AB258" s="31">
        <f t="shared" si="144"/>
        <v>1.0696340980738264</v>
      </c>
      <c r="AC258" s="32">
        <v>2182</v>
      </c>
      <c r="AD258" s="24">
        <f t="shared" si="145"/>
        <v>1190.1818181818182</v>
      </c>
      <c r="AE258" s="24">
        <f t="shared" si="146"/>
        <v>1273.0999999999999</v>
      </c>
      <c r="AF258" s="24">
        <f t="shared" si="147"/>
        <v>82.918181818181665</v>
      </c>
      <c r="AG258" s="24">
        <v>245.3</v>
      </c>
      <c r="AH258" s="24">
        <v>249</v>
      </c>
      <c r="AI258" s="24">
        <v>218.8</v>
      </c>
      <c r="AJ258" s="24">
        <v>200.3</v>
      </c>
      <c r="AK258" s="24">
        <v>213.8</v>
      </c>
      <c r="AL258" s="24"/>
      <c r="AM258" s="24">
        <f t="shared" si="148"/>
        <v>145.9</v>
      </c>
      <c r="AN258" s="47"/>
      <c r="AO258" s="24">
        <f t="shared" si="149"/>
        <v>145.9</v>
      </c>
      <c r="AP258" s="24"/>
      <c r="AQ258" s="24">
        <f t="shared" si="150"/>
        <v>145.9</v>
      </c>
      <c r="AR258" s="24">
        <v>170.5</v>
      </c>
      <c r="AS258" s="24">
        <f t="shared" si="122"/>
        <v>-24.6</v>
      </c>
      <c r="AT258" s="42"/>
      <c r="AU258" s="42"/>
      <c r="AV258" s="42"/>
      <c r="AW258" s="1"/>
      <c r="AX258" s="1"/>
      <c r="AY258" s="1"/>
      <c r="AZ258" s="1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9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9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9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9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9"/>
      <c r="GG258" s="8"/>
      <c r="GH258" s="8"/>
    </row>
    <row r="259" spans="1:190" s="2" customFormat="1" ht="17.100000000000001" customHeight="1">
      <c r="A259" s="13" t="s">
        <v>241</v>
      </c>
      <c r="B259" s="24">
        <v>3532.4136394537913</v>
      </c>
      <c r="C259" s="24">
        <v>2169.4807900000001</v>
      </c>
      <c r="D259" s="4">
        <f t="shared" si="143"/>
        <v>0.61416385832307618</v>
      </c>
      <c r="E259" s="10">
        <v>15</v>
      </c>
      <c r="F259" s="5">
        <f t="shared" si="151"/>
        <v>1</v>
      </c>
      <c r="G259" s="5">
        <v>10</v>
      </c>
      <c r="H259" s="5"/>
      <c r="I259" s="5"/>
      <c r="J259" s="4">
        <f t="shared" si="152"/>
        <v>1.1460646676123858</v>
      </c>
      <c r="K259" s="5">
        <v>10</v>
      </c>
      <c r="L259" s="5"/>
      <c r="M259" s="5"/>
      <c r="N259" s="4">
        <f t="shared" si="153"/>
        <v>1.0444115470022206</v>
      </c>
      <c r="O259" s="5">
        <v>15</v>
      </c>
      <c r="P259" s="5"/>
      <c r="Q259" s="5"/>
      <c r="R259" s="4">
        <f t="shared" si="154"/>
        <v>0.89962022971470912</v>
      </c>
      <c r="S259" s="5">
        <v>10</v>
      </c>
      <c r="T259" s="5"/>
      <c r="U259" s="5"/>
      <c r="V259" s="4">
        <f t="shared" si="155"/>
        <v>1.20499176276771</v>
      </c>
      <c r="W259" s="5">
        <v>10</v>
      </c>
      <c r="X259" s="5" t="s">
        <v>401</v>
      </c>
      <c r="Y259" s="5" t="s">
        <v>401</v>
      </c>
      <c r="Z259" s="5" t="s">
        <v>401</v>
      </c>
      <c r="AA259" s="5"/>
      <c r="AB259" s="31">
        <f t="shared" si="144"/>
        <v>0.96264853829753583</v>
      </c>
      <c r="AC259" s="32">
        <v>1763</v>
      </c>
      <c r="AD259" s="24">
        <f t="shared" si="145"/>
        <v>961.63636363636374</v>
      </c>
      <c r="AE259" s="24">
        <f t="shared" si="146"/>
        <v>925.7</v>
      </c>
      <c r="AF259" s="24">
        <f t="shared" si="147"/>
        <v>-35.936363636363694</v>
      </c>
      <c r="AG259" s="24">
        <v>103.1</v>
      </c>
      <c r="AH259" s="24">
        <v>149.5</v>
      </c>
      <c r="AI259" s="24">
        <v>142.4</v>
      </c>
      <c r="AJ259" s="24">
        <v>113.7</v>
      </c>
      <c r="AK259" s="24">
        <v>139.30000000000001</v>
      </c>
      <c r="AL259" s="24"/>
      <c r="AM259" s="24">
        <f t="shared" si="148"/>
        <v>277.7</v>
      </c>
      <c r="AN259" s="47"/>
      <c r="AO259" s="24">
        <f t="shared" si="149"/>
        <v>277.7</v>
      </c>
      <c r="AP259" s="24"/>
      <c r="AQ259" s="24">
        <f t="shared" si="150"/>
        <v>277.7</v>
      </c>
      <c r="AR259" s="24">
        <v>194.8</v>
      </c>
      <c r="AS259" s="24">
        <f t="shared" si="122"/>
        <v>82.9</v>
      </c>
      <c r="AT259" s="42"/>
      <c r="AU259" s="42"/>
      <c r="AV259" s="42"/>
      <c r="AW259" s="1"/>
      <c r="AX259" s="1"/>
      <c r="AY259" s="1"/>
      <c r="AZ259" s="1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9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9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9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9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9"/>
      <c r="GG259" s="8"/>
      <c r="GH259" s="8"/>
    </row>
    <row r="260" spans="1:190" s="2" customFormat="1" ht="17.100000000000001" customHeight="1">
      <c r="A260" s="13" t="s">
        <v>242</v>
      </c>
      <c r="B260" s="24">
        <v>1154.4672297631034</v>
      </c>
      <c r="C260" s="24">
        <v>949.68792999999971</v>
      </c>
      <c r="D260" s="4">
        <f t="shared" si="143"/>
        <v>0.82262008441320211</v>
      </c>
      <c r="E260" s="10">
        <v>15</v>
      </c>
      <c r="F260" s="5">
        <f t="shared" si="151"/>
        <v>1</v>
      </c>
      <c r="G260" s="5">
        <v>10</v>
      </c>
      <c r="H260" s="5"/>
      <c r="I260" s="5"/>
      <c r="J260" s="4">
        <f t="shared" si="152"/>
        <v>1.1460646676123858</v>
      </c>
      <c r="K260" s="5">
        <v>10</v>
      </c>
      <c r="L260" s="5"/>
      <c r="M260" s="5"/>
      <c r="N260" s="4">
        <f t="shared" si="153"/>
        <v>1.0444115470022206</v>
      </c>
      <c r="O260" s="5">
        <v>15</v>
      </c>
      <c r="P260" s="5"/>
      <c r="Q260" s="5"/>
      <c r="R260" s="4">
        <f t="shared" si="154"/>
        <v>0.89962022971470912</v>
      </c>
      <c r="S260" s="5">
        <v>10</v>
      </c>
      <c r="T260" s="5"/>
      <c r="U260" s="5"/>
      <c r="V260" s="4">
        <f t="shared" si="155"/>
        <v>1.20499176276771</v>
      </c>
      <c r="W260" s="5">
        <v>10</v>
      </c>
      <c r="X260" s="5" t="s">
        <v>401</v>
      </c>
      <c r="Y260" s="5" t="s">
        <v>401</v>
      </c>
      <c r="Z260" s="5" t="s">
        <v>401</v>
      </c>
      <c r="AA260" s="5"/>
      <c r="AB260" s="31">
        <f t="shared" si="144"/>
        <v>1.0073177296025628</v>
      </c>
      <c r="AC260" s="32">
        <v>2704</v>
      </c>
      <c r="AD260" s="24">
        <f t="shared" si="145"/>
        <v>1474.909090909091</v>
      </c>
      <c r="AE260" s="24">
        <f t="shared" si="146"/>
        <v>1485.7</v>
      </c>
      <c r="AF260" s="24">
        <f t="shared" si="147"/>
        <v>10.790909090909054</v>
      </c>
      <c r="AG260" s="24">
        <v>223.7</v>
      </c>
      <c r="AH260" s="24">
        <v>299.3</v>
      </c>
      <c r="AI260" s="24">
        <v>113.3</v>
      </c>
      <c r="AJ260" s="24">
        <v>229.5</v>
      </c>
      <c r="AK260" s="24">
        <v>233.1</v>
      </c>
      <c r="AL260" s="24"/>
      <c r="AM260" s="24">
        <f t="shared" si="148"/>
        <v>386.8</v>
      </c>
      <c r="AN260" s="47"/>
      <c r="AO260" s="24">
        <f t="shared" si="149"/>
        <v>386.8</v>
      </c>
      <c r="AP260" s="24"/>
      <c r="AQ260" s="24">
        <f t="shared" si="150"/>
        <v>386.8</v>
      </c>
      <c r="AR260" s="24">
        <v>325.39999999999998</v>
      </c>
      <c r="AS260" s="24">
        <f t="shared" si="122"/>
        <v>61.4</v>
      </c>
      <c r="AT260" s="42"/>
      <c r="AU260" s="42"/>
      <c r="AV260" s="42"/>
      <c r="AY260" s="1"/>
      <c r="AZ260" s="1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9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9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9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9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9"/>
      <c r="GG260" s="8"/>
      <c r="GH260" s="8"/>
    </row>
    <row r="261" spans="1:190" s="2" customFormat="1" ht="17.100000000000001" customHeight="1">
      <c r="A261" s="13" t="s">
        <v>243</v>
      </c>
      <c r="B261" s="24">
        <v>515.72740630944804</v>
      </c>
      <c r="C261" s="24">
        <v>626.04627000000005</v>
      </c>
      <c r="D261" s="4">
        <f t="shared" si="143"/>
        <v>1.2013909251943764</v>
      </c>
      <c r="E261" s="10">
        <v>15</v>
      </c>
      <c r="F261" s="5">
        <f t="shared" si="151"/>
        <v>1</v>
      </c>
      <c r="G261" s="5">
        <v>10</v>
      </c>
      <c r="H261" s="5"/>
      <c r="I261" s="5"/>
      <c r="J261" s="4">
        <f t="shared" si="152"/>
        <v>1.1460646676123858</v>
      </c>
      <c r="K261" s="5">
        <v>10</v>
      </c>
      <c r="L261" s="5"/>
      <c r="M261" s="5"/>
      <c r="N261" s="4">
        <f t="shared" si="153"/>
        <v>1.0444115470022206</v>
      </c>
      <c r="O261" s="5">
        <v>15</v>
      </c>
      <c r="P261" s="5"/>
      <c r="Q261" s="5"/>
      <c r="R261" s="4">
        <f t="shared" si="154"/>
        <v>0.89962022971470912</v>
      </c>
      <c r="S261" s="5">
        <v>10</v>
      </c>
      <c r="T261" s="5"/>
      <c r="U261" s="5"/>
      <c r="V261" s="4">
        <f t="shared" si="155"/>
        <v>1.20499176276771</v>
      </c>
      <c r="W261" s="5">
        <v>10</v>
      </c>
      <c r="X261" s="5" t="s">
        <v>401</v>
      </c>
      <c r="Y261" s="5" t="s">
        <v>401</v>
      </c>
      <c r="Z261" s="5" t="s">
        <v>401</v>
      </c>
      <c r="AA261" s="5"/>
      <c r="AB261" s="31">
        <f t="shared" si="144"/>
        <v>1.0884829097699571</v>
      </c>
      <c r="AC261" s="32">
        <v>2505</v>
      </c>
      <c r="AD261" s="24">
        <f t="shared" si="145"/>
        <v>1366.3636363636363</v>
      </c>
      <c r="AE261" s="24">
        <f t="shared" si="146"/>
        <v>1487.3</v>
      </c>
      <c r="AF261" s="24">
        <f t="shared" si="147"/>
        <v>120.93636363636369</v>
      </c>
      <c r="AG261" s="24">
        <v>290.89999999999998</v>
      </c>
      <c r="AH261" s="24">
        <v>296</v>
      </c>
      <c r="AI261" s="24">
        <v>157</v>
      </c>
      <c r="AJ261" s="24">
        <v>220</v>
      </c>
      <c r="AK261" s="24">
        <v>170.6</v>
      </c>
      <c r="AL261" s="24">
        <v>6.8</v>
      </c>
      <c r="AM261" s="24">
        <f t="shared" si="148"/>
        <v>346</v>
      </c>
      <c r="AN261" s="47"/>
      <c r="AO261" s="24">
        <f t="shared" si="149"/>
        <v>346</v>
      </c>
      <c r="AP261" s="24"/>
      <c r="AQ261" s="24">
        <f t="shared" si="150"/>
        <v>346</v>
      </c>
      <c r="AR261" s="24">
        <v>400</v>
      </c>
      <c r="AS261" s="24">
        <f t="shared" si="122"/>
        <v>-54</v>
      </c>
      <c r="AT261" s="42"/>
      <c r="AU261" s="42"/>
      <c r="AV261" s="42"/>
      <c r="AY261" s="1"/>
      <c r="AZ261" s="1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9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9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9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9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9"/>
      <c r="GG261" s="8"/>
      <c r="GH261" s="8"/>
    </row>
    <row r="262" spans="1:190" s="2" customFormat="1" ht="17.100000000000001" customHeight="1">
      <c r="A262" s="13" t="s">
        <v>244</v>
      </c>
      <c r="B262" s="24">
        <v>706.91503081241683</v>
      </c>
      <c r="C262" s="24">
        <v>596.89188000000013</v>
      </c>
      <c r="D262" s="4">
        <f t="shared" si="143"/>
        <v>0.84436156254030503</v>
      </c>
      <c r="E262" s="10">
        <v>15</v>
      </c>
      <c r="F262" s="5">
        <f t="shared" si="151"/>
        <v>1</v>
      </c>
      <c r="G262" s="5">
        <v>10</v>
      </c>
      <c r="H262" s="5"/>
      <c r="I262" s="5"/>
      <c r="J262" s="4">
        <f t="shared" si="152"/>
        <v>1.1460646676123858</v>
      </c>
      <c r="K262" s="5">
        <v>10</v>
      </c>
      <c r="L262" s="5"/>
      <c r="M262" s="5"/>
      <c r="N262" s="4">
        <f t="shared" si="153"/>
        <v>1.0444115470022206</v>
      </c>
      <c r="O262" s="5">
        <v>15</v>
      </c>
      <c r="P262" s="5"/>
      <c r="Q262" s="5"/>
      <c r="R262" s="4">
        <f t="shared" si="154"/>
        <v>0.89962022971470912</v>
      </c>
      <c r="S262" s="5">
        <v>10</v>
      </c>
      <c r="T262" s="5"/>
      <c r="U262" s="5"/>
      <c r="V262" s="4">
        <f t="shared" si="155"/>
        <v>1.20499176276771</v>
      </c>
      <c r="W262" s="5">
        <v>10</v>
      </c>
      <c r="X262" s="5" t="s">
        <v>401</v>
      </c>
      <c r="Y262" s="5" t="s">
        <v>401</v>
      </c>
      <c r="Z262" s="5" t="s">
        <v>401</v>
      </c>
      <c r="AA262" s="5"/>
      <c r="AB262" s="31">
        <f t="shared" si="144"/>
        <v>1.0119766177726564</v>
      </c>
      <c r="AC262" s="32">
        <v>1740</v>
      </c>
      <c r="AD262" s="24">
        <f t="shared" si="145"/>
        <v>949.09090909090912</v>
      </c>
      <c r="AE262" s="24">
        <f t="shared" si="146"/>
        <v>960.5</v>
      </c>
      <c r="AF262" s="24">
        <f t="shared" si="147"/>
        <v>11.409090909090878</v>
      </c>
      <c r="AG262" s="24">
        <v>191</v>
      </c>
      <c r="AH262" s="24">
        <v>192.8</v>
      </c>
      <c r="AI262" s="24">
        <v>56.7</v>
      </c>
      <c r="AJ262" s="24">
        <v>142.69999999999999</v>
      </c>
      <c r="AK262" s="24">
        <v>131.80000000000001</v>
      </c>
      <c r="AL262" s="24"/>
      <c r="AM262" s="24">
        <f t="shared" si="148"/>
        <v>245.5</v>
      </c>
      <c r="AN262" s="47"/>
      <c r="AO262" s="24">
        <f t="shared" si="149"/>
        <v>245.5</v>
      </c>
      <c r="AP262" s="24"/>
      <c r="AQ262" s="24">
        <f t="shared" si="150"/>
        <v>245.5</v>
      </c>
      <c r="AR262" s="24">
        <v>210.4</v>
      </c>
      <c r="AS262" s="24">
        <f t="shared" si="122"/>
        <v>35.1</v>
      </c>
      <c r="AT262" s="42"/>
      <c r="AU262" s="42"/>
      <c r="AV262" s="42"/>
      <c r="AY262" s="1"/>
      <c r="AZ262" s="1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9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9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9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9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9"/>
      <c r="GG262" s="8"/>
      <c r="GH262" s="8"/>
    </row>
    <row r="263" spans="1:190" s="2" customFormat="1" ht="17.100000000000001" customHeight="1">
      <c r="A263" s="13" t="s">
        <v>245</v>
      </c>
      <c r="B263" s="24">
        <v>1013.8575543069102</v>
      </c>
      <c r="C263" s="24">
        <v>1214.8017</v>
      </c>
      <c r="D263" s="4">
        <f t="shared" si="143"/>
        <v>1.1981976115278428</v>
      </c>
      <c r="E263" s="10">
        <v>15</v>
      </c>
      <c r="F263" s="5">
        <f t="shared" si="151"/>
        <v>1</v>
      </c>
      <c r="G263" s="5">
        <v>10</v>
      </c>
      <c r="H263" s="5"/>
      <c r="I263" s="5"/>
      <c r="J263" s="4">
        <f t="shared" si="152"/>
        <v>1.1460646676123858</v>
      </c>
      <c r="K263" s="5">
        <v>10</v>
      </c>
      <c r="L263" s="5"/>
      <c r="M263" s="5"/>
      <c r="N263" s="4">
        <f t="shared" si="153"/>
        <v>1.0444115470022206</v>
      </c>
      <c r="O263" s="5">
        <v>15</v>
      </c>
      <c r="P263" s="5"/>
      <c r="Q263" s="5"/>
      <c r="R263" s="4">
        <f t="shared" si="154"/>
        <v>0.89962022971470912</v>
      </c>
      <c r="S263" s="5">
        <v>10</v>
      </c>
      <c r="T263" s="5"/>
      <c r="U263" s="5"/>
      <c r="V263" s="4">
        <f t="shared" si="155"/>
        <v>1.20499176276771</v>
      </c>
      <c r="W263" s="5">
        <v>10</v>
      </c>
      <c r="X263" s="5" t="s">
        <v>401</v>
      </c>
      <c r="Y263" s="5" t="s">
        <v>401</v>
      </c>
      <c r="Z263" s="5" t="s">
        <v>401</v>
      </c>
      <c r="AA263" s="5"/>
      <c r="AB263" s="31">
        <f t="shared" si="144"/>
        <v>1.0877986282699856</v>
      </c>
      <c r="AC263" s="32">
        <v>2243</v>
      </c>
      <c r="AD263" s="24">
        <f t="shared" si="145"/>
        <v>1223.4545454545455</v>
      </c>
      <c r="AE263" s="24">
        <f t="shared" si="146"/>
        <v>1330.9</v>
      </c>
      <c r="AF263" s="24">
        <f t="shared" si="147"/>
        <v>107.4454545454546</v>
      </c>
      <c r="AG263" s="24">
        <v>238.8</v>
      </c>
      <c r="AH263" s="24">
        <v>240.7</v>
      </c>
      <c r="AI263" s="24">
        <v>171.4</v>
      </c>
      <c r="AJ263" s="24">
        <v>240.6</v>
      </c>
      <c r="AK263" s="24">
        <v>178.2</v>
      </c>
      <c r="AL263" s="24"/>
      <c r="AM263" s="24">
        <f t="shared" si="148"/>
        <v>261.2</v>
      </c>
      <c r="AN263" s="47"/>
      <c r="AO263" s="24">
        <f t="shared" si="149"/>
        <v>261.2</v>
      </c>
      <c r="AP263" s="24"/>
      <c r="AQ263" s="24">
        <f t="shared" si="150"/>
        <v>261.2</v>
      </c>
      <c r="AR263" s="24">
        <v>308.7</v>
      </c>
      <c r="AS263" s="24">
        <f t="shared" si="122"/>
        <v>-47.5</v>
      </c>
      <c r="AT263" s="42"/>
      <c r="AU263" s="42"/>
      <c r="AV263" s="42"/>
      <c r="AW263" s="1"/>
      <c r="AX263" s="1"/>
      <c r="AY263" s="1"/>
      <c r="AZ263" s="1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9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9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9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9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9"/>
      <c r="GG263" s="8"/>
      <c r="GH263" s="8"/>
    </row>
    <row r="264" spans="1:190" s="2" customFormat="1" ht="17.100000000000001" customHeight="1">
      <c r="A264" s="17" t="s">
        <v>246</v>
      </c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24"/>
      <c r="AS264" s="24"/>
      <c r="AT264" s="42"/>
      <c r="AU264" s="42"/>
      <c r="AV264" s="42"/>
      <c r="AW264" s="1"/>
      <c r="AX264" s="1"/>
      <c r="AY264" s="1"/>
      <c r="AZ264" s="1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9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9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9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9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9"/>
      <c r="GG264" s="8"/>
      <c r="GH264" s="8"/>
    </row>
    <row r="265" spans="1:190" s="2" customFormat="1" ht="16.7" customHeight="1">
      <c r="A265" s="13" t="s">
        <v>247</v>
      </c>
      <c r="B265" s="24">
        <v>1007.4259639124268</v>
      </c>
      <c r="C265" s="24">
        <v>718.19773999999995</v>
      </c>
      <c r="D265" s="4">
        <f t="shared" si="143"/>
        <v>0.71290374253490174</v>
      </c>
      <c r="E265" s="10">
        <v>15</v>
      </c>
      <c r="F265" s="5">
        <f>F$47</f>
        <v>1</v>
      </c>
      <c r="G265" s="5">
        <v>10</v>
      </c>
      <c r="H265" s="5"/>
      <c r="I265" s="5"/>
      <c r="J265" s="4">
        <f>J$47</f>
        <v>1.2069078981087591</v>
      </c>
      <c r="K265" s="5">
        <v>10</v>
      </c>
      <c r="L265" s="5"/>
      <c r="M265" s="5"/>
      <c r="N265" s="4">
        <f>N$47</f>
        <v>1.3</v>
      </c>
      <c r="O265" s="5">
        <v>15</v>
      </c>
      <c r="P265" s="5"/>
      <c r="Q265" s="5"/>
      <c r="R265" s="4">
        <f>R$47</f>
        <v>1.0592747252747252</v>
      </c>
      <c r="S265" s="5">
        <v>10</v>
      </c>
      <c r="T265" s="5"/>
      <c r="U265" s="5"/>
      <c r="V265" s="4">
        <f>V$47</f>
        <v>1.0657236842105264</v>
      </c>
      <c r="W265" s="5">
        <v>10</v>
      </c>
      <c r="X265" s="5" t="s">
        <v>401</v>
      </c>
      <c r="Y265" s="5" t="s">
        <v>401</v>
      </c>
      <c r="Z265" s="5" t="s">
        <v>401</v>
      </c>
      <c r="AA265" s="5"/>
      <c r="AB265" s="31">
        <f t="shared" si="144"/>
        <v>1.0501802744851947</v>
      </c>
      <c r="AC265" s="32">
        <v>2061</v>
      </c>
      <c r="AD265" s="24">
        <f t="shared" si="145"/>
        <v>1124.1818181818182</v>
      </c>
      <c r="AE265" s="24">
        <f t="shared" si="146"/>
        <v>1180.5999999999999</v>
      </c>
      <c r="AF265" s="24">
        <f t="shared" si="147"/>
        <v>56.418181818181665</v>
      </c>
      <c r="AG265" s="24">
        <v>102.6</v>
      </c>
      <c r="AH265" s="24">
        <v>94.5</v>
      </c>
      <c r="AI265" s="24">
        <v>345.8</v>
      </c>
      <c r="AJ265" s="24">
        <v>174.3</v>
      </c>
      <c r="AK265" s="24">
        <v>97</v>
      </c>
      <c r="AL265" s="24"/>
      <c r="AM265" s="24">
        <f t="shared" si="148"/>
        <v>366.4</v>
      </c>
      <c r="AN265" s="47"/>
      <c r="AO265" s="24">
        <f t="shared" si="149"/>
        <v>366.4</v>
      </c>
      <c r="AP265" s="24"/>
      <c r="AQ265" s="24">
        <f t="shared" si="150"/>
        <v>366.4</v>
      </c>
      <c r="AR265" s="24">
        <v>238.1</v>
      </c>
      <c r="AS265" s="24">
        <f t="shared" ref="AS265:AS328" si="156">ROUND(AQ265-AR265,1)</f>
        <v>128.30000000000001</v>
      </c>
      <c r="AT265" s="42"/>
      <c r="AU265" s="42"/>
      <c r="AV265" s="42"/>
      <c r="AW265" s="1"/>
      <c r="AX265" s="1"/>
      <c r="AY265" s="1"/>
      <c r="AZ265" s="1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9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9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9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9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9"/>
      <c r="GG265" s="8"/>
      <c r="GH265" s="8"/>
    </row>
    <row r="266" spans="1:190" s="2" customFormat="1" ht="17.100000000000001" customHeight="1">
      <c r="A266" s="13" t="s">
        <v>248</v>
      </c>
      <c r="B266" s="24">
        <v>331.48853735607935</v>
      </c>
      <c r="C266" s="24">
        <v>516.29574999999988</v>
      </c>
      <c r="D266" s="4">
        <f t="shared" si="143"/>
        <v>1.2357507098489513</v>
      </c>
      <c r="E266" s="10">
        <v>15</v>
      </c>
      <c r="F266" s="5">
        <f t="shared" ref="F266:F271" si="157">F$47</f>
        <v>1</v>
      </c>
      <c r="G266" s="5">
        <v>10</v>
      </c>
      <c r="H266" s="5"/>
      <c r="I266" s="5"/>
      <c r="J266" s="4">
        <f t="shared" ref="J266:J271" si="158">J$47</f>
        <v>1.2069078981087591</v>
      </c>
      <c r="K266" s="5">
        <v>10</v>
      </c>
      <c r="L266" s="5"/>
      <c r="M266" s="5"/>
      <c r="N266" s="4">
        <f t="shared" ref="N266:N271" si="159">N$47</f>
        <v>1.3</v>
      </c>
      <c r="O266" s="5">
        <v>15</v>
      </c>
      <c r="P266" s="5"/>
      <c r="Q266" s="5"/>
      <c r="R266" s="4">
        <f t="shared" ref="R266:R271" si="160">R$47</f>
        <v>1.0592747252747252</v>
      </c>
      <c r="S266" s="5">
        <v>10</v>
      </c>
      <c r="T266" s="5"/>
      <c r="U266" s="5"/>
      <c r="V266" s="4">
        <f t="shared" ref="V266:V271" si="161">V$47</f>
        <v>1.0657236842105264</v>
      </c>
      <c r="W266" s="5">
        <v>10</v>
      </c>
      <c r="X266" s="5" t="s">
        <v>401</v>
      </c>
      <c r="Y266" s="5" t="s">
        <v>401</v>
      </c>
      <c r="Z266" s="5" t="s">
        <v>401</v>
      </c>
      <c r="AA266" s="5"/>
      <c r="AB266" s="31">
        <f t="shared" si="144"/>
        <v>1.1622189103382052</v>
      </c>
      <c r="AC266" s="32">
        <v>960</v>
      </c>
      <c r="AD266" s="24">
        <f t="shared" si="145"/>
        <v>523.63636363636363</v>
      </c>
      <c r="AE266" s="24">
        <f t="shared" si="146"/>
        <v>608.6</v>
      </c>
      <c r="AF266" s="24">
        <f t="shared" si="147"/>
        <v>84.963636363636397</v>
      </c>
      <c r="AG266" s="24">
        <v>95.6</v>
      </c>
      <c r="AH266" s="24">
        <v>63.8</v>
      </c>
      <c r="AI266" s="24">
        <v>73.5</v>
      </c>
      <c r="AJ266" s="24">
        <v>103</v>
      </c>
      <c r="AK266" s="24">
        <v>102.7</v>
      </c>
      <c r="AL266" s="24"/>
      <c r="AM266" s="24">
        <f t="shared" si="148"/>
        <v>170</v>
      </c>
      <c r="AN266" s="47"/>
      <c r="AO266" s="24">
        <f t="shared" si="149"/>
        <v>170</v>
      </c>
      <c r="AP266" s="24"/>
      <c r="AQ266" s="24">
        <f t="shared" si="150"/>
        <v>170</v>
      </c>
      <c r="AR266" s="24">
        <v>168.9</v>
      </c>
      <c r="AS266" s="24">
        <f t="shared" si="156"/>
        <v>1.1000000000000001</v>
      </c>
      <c r="AT266" s="42"/>
      <c r="AU266" s="42"/>
      <c r="AV266" s="42"/>
      <c r="AY266" s="1"/>
      <c r="AZ266" s="1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9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9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9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9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9"/>
      <c r="GG266" s="8"/>
      <c r="GH266" s="8"/>
    </row>
    <row r="267" spans="1:190" s="2" customFormat="1" ht="17.100000000000001" customHeight="1">
      <c r="A267" s="13" t="s">
        <v>249</v>
      </c>
      <c r="B267" s="24">
        <v>1384.3484154250359</v>
      </c>
      <c r="C267" s="24">
        <v>765.83188000000007</v>
      </c>
      <c r="D267" s="4">
        <f t="shared" si="143"/>
        <v>0.55320746675241217</v>
      </c>
      <c r="E267" s="10">
        <v>15</v>
      </c>
      <c r="F267" s="5">
        <f t="shared" si="157"/>
        <v>1</v>
      </c>
      <c r="G267" s="5">
        <v>10</v>
      </c>
      <c r="H267" s="5"/>
      <c r="I267" s="5"/>
      <c r="J267" s="4">
        <f t="shared" si="158"/>
        <v>1.2069078981087591</v>
      </c>
      <c r="K267" s="5">
        <v>10</v>
      </c>
      <c r="L267" s="5"/>
      <c r="M267" s="5"/>
      <c r="N267" s="4">
        <f t="shared" si="159"/>
        <v>1.3</v>
      </c>
      <c r="O267" s="5">
        <v>15</v>
      </c>
      <c r="P267" s="5"/>
      <c r="Q267" s="5"/>
      <c r="R267" s="4">
        <f t="shared" si="160"/>
        <v>1.0592747252747252</v>
      </c>
      <c r="S267" s="5">
        <v>10</v>
      </c>
      <c r="T267" s="5"/>
      <c r="U267" s="5"/>
      <c r="V267" s="4">
        <f t="shared" si="161"/>
        <v>1.0657236842105264</v>
      </c>
      <c r="W267" s="5">
        <v>10</v>
      </c>
      <c r="X267" s="5" t="s">
        <v>401</v>
      </c>
      <c r="Y267" s="5" t="s">
        <v>401</v>
      </c>
      <c r="Z267" s="5" t="s">
        <v>401</v>
      </c>
      <c r="AA267" s="5"/>
      <c r="AB267" s="31">
        <f t="shared" si="144"/>
        <v>1.0159596439603755</v>
      </c>
      <c r="AC267" s="32">
        <v>2920</v>
      </c>
      <c r="AD267" s="24">
        <f t="shared" si="145"/>
        <v>1592.7272727272725</v>
      </c>
      <c r="AE267" s="24">
        <f t="shared" si="146"/>
        <v>1618.1</v>
      </c>
      <c r="AF267" s="24">
        <f t="shared" si="147"/>
        <v>25.372727272727388</v>
      </c>
      <c r="AG267" s="24">
        <v>289.7</v>
      </c>
      <c r="AH267" s="24">
        <v>141.69999999999999</v>
      </c>
      <c r="AI267" s="24">
        <v>148.30000000000001</v>
      </c>
      <c r="AJ267" s="24">
        <v>275.7</v>
      </c>
      <c r="AK267" s="24">
        <v>249.2</v>
      </c>
      <c r="AL267" s="24"/>
      <c r="AM267" s="24">
        <f t="shared" si="148"/>
        <v>513.5</v>
      </c>
      <c r="AN267" s="47"/>
      <c r="AO267" s="24">
        <f t="shared" si="149"/>
        <v>513.5</v>
      </c>
      <c r="AP267" s="24"/>
      <c r="AQ267" s="24">
        <f t="shared" si="150"/>
        <v>513.5</v>
      </c>
      <c r="AR267" s="24">
        <v>277.3</v>
      </c>
      <c r="AS267" s="24">
        <f t="shared" si="156"/>
        <v>236.2</v>
      </c>
      <c r="AT267" s="42"/>
      <c r="AU267" s="42"/>
      <c r="AV267" s="42"/>
      <c r="AX267" s="1"/>
      <c r="AY267" s="1"/>
      <c r="AZ267" s="1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9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9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9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9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9"/>
      <c r="GG267" s="8"/>
      <c r="GH267" s="8"/>
    </row>
    <row r="268" spans="1:190" s="2" customFormat="1" ht="17.100000000000001" customHeight="1">
      <c r="A268" s="13" t="s">
        <v>250</v>
      </c>
      <c r="B268" s="24">
        <v>982.5648990871814</v>
      </c>
      <c r="C268" s="24">
        <v>7390.3297999999986</v>
      </c>
      <c r="D268" s="4">
        <f t="shared" si="143"/>
        <v>1.3</v>
      </c>
      <c r="E268" s="10">
        <v>15</v>
      </c>
      <c r="F268" s="5">
        <f t="shared" si="157"/>
        <v>1</v>
      </c>
      <c r="G268" s="5">
        <v>10</v>
      </c>
      <c r="H268" s="5"/>
      <c r="I268" s="5"/>
      <c r="J268" s="4">
        <f t="shared" si="158"/>
        <v>1.2069078981087591</v>
      </c>
      <c r="K268" s="5">
        <v>10</v>
      </c>
      <c r="L268" s="5"/>
      <c r="M268" s="5"/>
      <c r="N268" s="4">
        <f t="shared" si="159"/>
        <v>1.3</v>
      </c>
      <c r="O268" s="5">
        <v>15</v>
      </c>
      <c r="P268" s="5"/>
      <c r="Q268" s="5"/>
      <c r="R268" s="4">
        <f t="shared" si="160"/>
        <v>1.0592747252747252</v>
      </c>
      <c r="S268" s="5">
        <v>10</v>
      </c>
      <c r="T268" s="5"/>
      <c r="U268" s="5"/>
      <c r="V268" s="4">
        <f t="shared" si="161"/>
        <v>1.0657236842105264</v>
      </c>
      <c r="W268" s="5">
        <v>10</v>
      </c>
      <c r="X268" s="5" t="s">
        <v>401</v>
      </c>
      <c r="Y268" s="5" t="s">
        <v>401</v>
      </c>
      <c r="Z268" s="5" t="s">
        <v>401</v>
      </c>
      <c r="AA268" s="5"/>
      <c r="AB268" s="31">
        <f t="shared" si="144"/>
        <v>1.1759866153705729</v>
      </c>
      <c r="AC268" s="32">
        <v>2089</v>
      </c>
      <c r="AD268" s="24">
        <f t="shared" si="145"/>
        <v>1139.4545454545455</v>
      </c>
      <c r="AE268" s="24">
        <f t="shared" si="146"/>
        <v>1340</v>
      </c>
      <c r="AF268" s="24">
        <f t="shared" si="147"/>
        <v>200.5454545454545</v>
      </c>
      <c r="AG268" s="24">
        <v>246.9</v>
      </c>
      <c r="AH268" s="24">
        <v>246.9</v>
      </c>
      <c r="AI268" s="24">
        <v>76.8</v>
      </c>
      <c r="AJ268" s="24">
        <v>155.4</v>
      </c>
      <c r="AK268" s="24">
        <v>224.1</v>
      </c>
      <c r="AL268" s="24">
        <v>163.69999999999999</v>
      </c>
      <c r="AM268" s="24">
        <f t="shared" si="148"/>
        <v>226.2</v>
      </c>
      <c r="AN268" s="47"/>
      <c r="AO268" s="24">
        <f t="shared" si="149"/>
        <v>226.2</v>
      </c>
      <c r="AP268" s="24"/>
      <c r="AQ268" s="24">
        <f t="shared" si="150"/>
        <v>226.2</v>
      </c>
      <c r="AR268" s="24">
        <v>239.5</v>
      </c>
      <c r="AS268" s="24">
        <f t="shared" si="156"/>
        <v>-13.3</v>
      </c>
      <c r="AT268" s="42"/>
      <c r="AU268" s="42"/>
      <c r="AV268" s="42"/>
      <c r="AW268" s="1"/>
      <c r="AX268" s="1"/>
      <c r="AY268" s="1"/>
      <c r="AZ268" s="1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9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9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9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9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9"/>
      <c r="GG268" s="8"/>
      <c r="GH268" s="8"/>
    </row>
    <row r="269" spans="1:190" s="2" customFormat="1" ht="17.100000000000001" customHeight="1">
      <c r="A269" s="13" t="s">
        <v>251</v>
      </c>
      <c r="B269" s="24">
        <v>2526.769673869665</v>
      </c>
      <c r="C269" s="24">
        <v>2093.2108399999997</v>
      </c>
      <c r="D269" s="4">
        <f t="shared" si="143"/>
        <v>0.82841378921344888</v>
      </c>
      <c r="E269" s="10">
        <v>15</v>
      </c>
      <c r="F269" s="5">
        <f t="shared" si="157"/>
        <v>1</v>
      </c>
      <c r="G269" s="5">
        <v>10</v>
      </c>
      <c r="H269" s="5"/>
      <c r="I269" s="5"/>
      <c r="J269" s="4">
        <f t="shared" si="158"/>
        <v>1.2069078981087591</v>
      </c>
      <c r="K269" s="5">
        <v>10</v>
      </c>
      <c r="L269" s="5"/>
      <c r="M269" s="5"/>
      <c r="N269" s="4">
        <f t="shared" si="159"/>
        <v>1.3</v>
      </c>
      <c r="O269" s="5">
        <v>15</v>
      </c>
      <c r="P269" s="5"/>
      <c r="Q269" s="5"/>
      <c r="R269" s="4">
        <f t="shared" si="160"/>
        <v>1.0592747252747252</v>
      </c>
      <c r="S269" s="5">
        <v>10</v>
      </c>
      <c r="T269" s="5"/>
      <c r="U269" s="5"/>
      <c r="V269" s="4">
        <f t="shared" si="161"/>
        <v>1.0657236842105264</v>
      </c>
      <c r="W269" s="5">
        <v>10</v>
      </c>
      <c r="X269" s="5" t="s">
        <v>401</v>
      </c>
      <c r="Y269" s="5" t="s">
        <v>401</v>
      </c>
      <c r="Z269" s="5" t="s">
        <v>401</v>
      </c>
      <c r="AA269" s="5"/>
      <c r="AB269" s="31">
        <f t="shared" si="144"/>
        <v>1.0749324273448835</v>
      </c>
      <c r="AC269" s="32">
        <v>2695</v>
      </c>
      <c r="AD269" s="24">
        <f t="shared" si="145"/>
        <v>1470</v>
      </c>
      <c r="AE269" s="24">
        <f t="shared" si="146"/>
        <v>1580.2</v>
      </c>
      <c r="AF269" s="24">
        <f t="shared" si="147"/>
        <v>110.20000000000005</v>
      </c>
      <c r="AG269" s="24">
        <v>184.5</v>
      </c>
      <c r="AH269" s="24">
        <v>230.3</v>
      </c>
      <c r="AI269" s="24">
        <v>233.1</v>
      </c>
      <c r="AJ269" s="24">
        <v>253.7</v>
      </c>
      <c r="AK269" s="24">
        <v>233.3</v>
      </c>
      <c r="AL269" s="24"/>
      <c r="AM269" s="24">
        <f t="shared" si="148"/>
        <v>445.3</v>
      </c>
      <c r="AN269" s="47"/>
      <c r="AO269" s="24">
        <f t="shared" si="149"/>
        <v>445.3</v>
      </c>
      <c r="AP269" s="24"/>
      <c r="AQ269" s="24">
        <f t="shared" si="150"/>
        <v>445.3</v>
      </c>
      <c r="AR269" s="24">
        <v>313.89999999999998</v>
      </c>
      <c r="AS269" s="24">
        <f t="shared" si="156"/>
        <v>131.4</v>
      </c>
      <c r="AT269" s="42"/>
      <c r="AU269" s="42"/>
      <c r="AV269" s="42"/>
      <c r="AX269" s="1"/>
      <c r="AY269" s="1"/>
      <c r="AZ269" s="1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9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9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9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9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9"/>
      <c r="GG269" s="8"/>
      <c r="GH269" s="8"/>
    </row>
    <row r="270" spans="1:190" s="2" customFormat="1" ht="17.100000000000001" customHeight="1">
      <c r="A270" s="13" t="s">
        <v>252</v>
      </c>
      <c r="B270" s="24">
        <v>5885.0706378750983</v>
      </c>
      <c r="C270" s="24">
        <v>6409.8379699999996</v>
      </c>
      <c r="D270" s="4">
        <f t="shared" si="143"/>
        <v>1.0891692495154786</v>
      </c>
      <c r="E270" s="10">
        <v>15</v>
      </c>
      <c r="F270" s="5">
        <f t="shared" si="157"/>
        <v>1</v>
      </c>
      <c r="G270" s="5">
        <v>10</v>
      </c>
      <c r="H270" s="5"/>
      <c r="I270" s="5"/>
      <c r="J270" s="4">
        <f t="shared" si="158"/>
        <v>1.2069078981087591</v>
      </c>
      <c r="K270" s="5">
        <v>10</v>
      </c>
      <c r="L270" s="5"/>
      <c r="M270" s="5"/>
      <c r="N270" s="4">
        <f t="shared" si="159"/>
        <v>1.3</v>
      </c>
      <c r="O270" s="5">
        <v>15</v>
      </c>
      <c r="P270" s="5"/>
      <c r="Q270" s="5"/>
      <c r="R270" s="4">
        <f t="shared" si="160"/>
        <v>1.0592747252747252</v>
      </c>
      <c r="S270" s="5">
        <v>10</v>
      </c>
      <c r="T270" s="5"/>
      <c r="U270" s="5"/>
      <c r="V270" s="4">
        <f t="shared" si="161"/>
        <v>1.0657236842105264</v>
      </c>
      <c r="W270" s="5">
        <v>10</v>
      </c>
      <c r="X270" s="5" t="s">
        <v>401</v>
      </c>
      <c r="Y270" s="5" t="s">
        <v>401</v>
      </c>
      <c r="Z270" s="5" t="s">
        <v>401</v>
      </c>
      <c r="AA270" s="5"/>
      <c r="AB270" s="31">
        <f t="shared" si="144"/>
        <v>1.130808597409604</v>
      </c>
      <c r="AC270" s="32">
        <v>2212</v>
      </c>
      <c r="AD270" s="24">
        <f t="shared" si="145"/>
        <v>1206.5454545454545</v>
      </c>
      <c r="AE270" s="24">
        <f t="shared" si="146"/>
        <v>1364.4</v>
      </c>
      <c r="AF270" s="24">
        <f t="shared" si="147"/>
        <v>157.85454545454559</v>
      </c>
      <c r="AG270" s="24">
        <v>236.7</v>
      </c>
      <c r="AH270" s="24">
        <v>135.80000000000001</v>
      </c>
      <c r="AI270" s="24">
        <v>204.1</v>
      </c>
      <c r="AJ270" s="24">
        <v>225.4</v>
      </c>
      <c r="AK270" s="24">
        <v>225.5</v>
      </c>
      <c r="AL270" s="24"/>
      <c r="AM270" s="24">
        <f t="shared" si="148"/>
        <v>336.9</v>
      </c>
      <c r="AN270" s="47"/>
      <c r="AO270" s="24">
        <f t="shared" si="149"/>
        <v>336.9</v>
      </c>
      <c r="AP270" s="24"/>
      <c r="AQ270" s="24">
        <f t="shared" si="150"/>
        <v>336.9</v>
      </c>
      <c r="AR270" s="24">
        <v>296.5</v>
      </c>
      <c r="AS270" s="24">
        <f t="shared" si="156"/>
        <v>40.4</v>
      </c>
      <c r="AT270" s="42"/>
      <c r="AU270" s="42"/>
      <c r="AV270" s="42"/>
      <c r="AW270" s="1"/>
      <c r="AX270" s="1"/>
      <c r="AY270" s="1"/>
      <c r="AZ270" s="1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9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9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9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9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9"/>
      <c r="GG270" s="8"/>
      <c r="GH270" s="8"/>
    </row>
    <row r="271" spans="1:190" s="2" customFormat="1" ht="17.100000000000001" customHeight="1">
      <c r="A271" s="13" t="s">
        <v>253</v>
      </c>
      <c r="B271" s="24">
        <v>5244.6010448098277</v>
      </c>
      <c r="C271" s="24">
        <v>2665.7578599999997</v>
      </c>
      <c r="D271" s="4">
        <f t="shared" si="143"/>
        <v>0.50828610931961971</v>
      </c>
      <c r="E271" s="10">
        <v>15</v>
      </c>
      <c r="F271" s="5">
        <f t="shared" si="157"/>
        <v>1</v>
      </c>
      <c r="G271" s="5">
        <v>10</v>
      </c>
      <c r="H271" s="5"/>
      <c r="I271" s="5"/>
      <c r="J271" s="4">
        <f t="shared" si="158"/>
        <v>1.2069078981087591</v>
      </c>
      <c r="K271" s="5">
        <v>10</v>
      </c>
      <c r="L271" s="5"/>
      <c r="M271" s="5"/>
      <c r="N271" s="4">
        <f t="shared" si="159"/>
        <v>1.3</v>
      </c>
      <c r="O271" s="5">
        <v>15</v>
      </c>
      <c r="P271" s="5"/>
      <c r="Q271" s="5"/>
      <c r="R271" s="4">
        <f t="shared" si="160"/>
        <v>1.0592747252747252</v>
      </c>
      <c r="S271" s="5">
        <v>10</v>
      </c>
      <c r="T271" s="5"/>
      <c r="U271" s="5"/>
      <c r="V271" s="4">
        <f t="shared" si="161"/>
        <v>1.0657236842105264</v>
      </c>
      <c r="W271" s="5">
        <v>10</v>
      </c>
      <c r="X271" s="5" t="s">
        <v>401</v>
      </c>
      <c r="Y271" s="5" t="s">
        <v>401</v>
      </c>
      <c r="Z271" s="5" t="s">
        <v>401</v>
      </c>
      <c r="AA271" s="5"/>
      <c r="AB271" s="31">
        <f t="shared" si="144"/>
        <v>1.0063336387962056</v>
      </c>
      <c r="AC271" s="32">
        <v>602</v>
      </c>
      <c r="AD271" s="24">
        <f t="shared" si="145"/>
        <v>328.36363636363637</v>
      </c>
      <c r="AE271" s="24">
        <f t="shared" si="146"/>
        <v>330.4</v>
      </c>
      <c r="AF271" s="24">
        <f t="shared" si="147"/>
        <v>2.0363636363636033</v>
      </c>
      <c r="AG271" s="24">
        <v>62.6</v>
      </c>
      <c r="AH271" s="24">
        <v>46.9</v>
      </c>
      <c r="AI271" s="24">
        <v>19.5</v>
      </c>
      <c r="AJ271" s="24">
        <v>47.3</v>
      </c>
      <c r="AK271" s="24">
        <v>31.8</v>
      </c>
      <c r="AL271" s="24"/>
      <c r="AM271" s="24">
        <f t="shared" si="148"/>
        <v>122.3</v>
      </c>
      <c r="AN271" s="47"/>
      <c r="AO271" s="24">
        <f t="shared" si="149"/>
        <v>122.3</v>
      </c>
      <c r="AP271" s="24"/>
      <c r="AQ271" s="24">
        <f t="shared" si="150"/>
        <v>122.3</v>
      </c>
      <c r="AR271" s="24">
        <v>70.5</v>
      </c>
      <c r="AS271" s="24">
        <f t="shared" si="156"/>
        <v>51.8</v>
      </c>
      <c r="AT271" s="42"/>
      <c r="AU271" s="42"/>
      <c r="AV271" s="42"/>
      <c r="AW271" s="1"/>
      <c r="AX271" s="1"/>
      <c r="AY271" s="1"/>
      <c r="AZ271" s="1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9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9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9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9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9"/>
      <c r="GG271" s="8"/>
      <c r="GH271" s="8"/>
    </row>
    <row r="272" spans="1:190" s="2" customFormat="1" ht="17.100000000000001" customHeight="1">
      <c r="A272" s="17" t="s">
        <v>254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24"/>
      <c r="AS272" s="24"/>
      <c r="AT272" s="42"/>
      <c r="AU272" s="42"/>
      <c r="AV272" s="42"/>
      <c r="AW272" s="1"/>
      <c r="AX272" s="1"/>
      <c r="AY272" s="1"/>
      <c r="AZ272" s="1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9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9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9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9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9"/>
      <c r="GG272" s="8"/>
      <c r="GH272" s="8"/>
    </row>
    <row r="273" spans="1:190" s="2" customFormat="1" ht="17.100000000000001" customHeight="1">
      <c r="A273" s="13" t="s">
        <v>255</v>
      </c>
      <c r="B273" s="24">
        <v>1841.707726935344</v>
      </c>
      <c r="C273" s="24">
        <v>719.61499000000003</v>
      </c>
      <c r="D273" s="4">
        <f t="shared" si="143"/>
        <v>0.39073245959469399</v>
      </c>
      <c r="E273" s="10">
        <v>15</v>
      </c>
      <c r="F273" s="5">
        <f>F$48</f>
        <v>1</v>
      </c>
      <c r="G273" s="5">
        <v>10</v>
      </c>
      <c r="H273" s="5"/>
      <c r="I273" s="5"/>
      <c r="J273" s="4">
        <f>J$48</f>
        <v>1.1725388448270779</v>
      </c>
      <c r="K273" s="5">
        <v>10</v>
      </c>
      <c r="L273" s="5"/>
      <c r="M273" s="5"/>
      <c r="N273" s="4">
        <f>N$48</f>
        <v>1.3</v>
      </c>
      <c r="O273" s="5">
        <v>15</v>
      </c>
      <c r="P273" s="5"/>
      <c r="Q273" s="5"/>
      <c r="R273" s="4">
        <f>R$48</f>
        <v>1.2315851119208745</v>
      </c>
      <c r="S273" s="5">
        <v>10</v>
      </c>
      <c r="T273" s="5"/>
      <c r="U273" s="5"/>
      <c r="V273" s="4">
        <f>V$48</f>
        <v>1.2012298850574712</v>
      </c>
      <c r="W273" s="5">
        <v>10</v>
      </c>
      <c r="X273" s="5" t="s">
        <v>401</v>
      </c>
      <c r="Y273" s="5" t="s">
        <v>401</v>
      </c>
      <c r="Z273" s="5" t="s">
        <v>401</v>
      </c>
      <c r="AA273" s="5"/>
      <c r="AB273" s="31">
        <f t="shared" si="144"/>
        <v>1.0202075044567807</v>
      </c>
      <c r="AC273" s="32">
        <v>361</v>
      </c>
      <c r="AD273" s="24">
        <f t="shared" si="145"/>
        <v>196.90909090909093</v>
      </c>
      <c r="AE273" s="24">
        <f t="shared" si="146"/>
        <v>200.9</v>
      </c>
      <c r="AF273" s="24">
        <f t="shared" si="147"/>
        <v>3.9909090909090708</v>
      </c>
      <c r="AG273" s="24">
        <v>40.5</v>
      </c>
      <c r="AH273" s="24">
        <v>14</v>
      </c>
      <c r="AI273" s="24">
        <v>13.9</v>
      </c>
      <c r="AJ273" s="24">
        <v>34.200000000000003</v>
      </c>
      <c r="AK273" s="24">
        <v>27.1</v>
      </c>
      <c r="AL273" s="24">
        <v>0.1</v>
      </c>
      <c r="AM273" s="24">
        <f t="shared" si="148"/>
        <v>71.099999999999994</v>
      </c>
      <c r="AN273" s="47"/>
      <c r="AO273" s="24">
        <f t="shared" si="149"/>
        <v>71.099999999999994</v>
      </c>
      <c r="AP273" s="24"/>
      <c r="AQ273" s="24">
        <f t="shared" si="150"/>
        <v>71.099999999999994</v>
      </c>
      <c r="AR273" s="24">
        <v>25.4</v>
      </c>
      <c r="AS273" s="24">
        <f t="shared" si="156"/>
        <v>45.7</v>
      </c>
      <c r="AT273" s="42"/>
      <c r="AU273" s="42"/>
      <c r="AV273" s="42"/>
      <c r="AX273" s="1"/>
      <c r="AY273" s="1"/>
      <c r="AZ273" s="1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9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9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9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9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9"/>
      <c r="GG273" s="8"/>
      <c r="GH273" s="8"/>
    </row>
    <row r="274" spans="1:190" s="2" customFormat="1" ht="17.100000000000001" customHeight="1">
      <c r="A274" s="13" t="s">
        <v>256</v>
      </c>
      <c r="B274" s="24">
        <v>1093.5785328062655</v>
      </c>
      <c r="C274" s="24">
        <v>1090.3315600000001</v>
      </c>
      <c r="D274" s="4">
        <f t="shared" si="143"/>
        <v>0.99703087367860699</v>
      </c>
      <c r="E274" s="10">
        <v>15</v>
      </c>
      <c r="F274" s="5">
        <f t="shared" ref="F274:F289" si="162">F$48</f>
        <v>1</v>
      </c>
      <c r="G274" s="5">
        <v>10</v>
      </c>
      <c r="H274" s="5"/>
      <c r="I274" s="5"/>
      <c r="J274" s="4">
        <f t="shared" ref="J274:J289" si="163">J$48</f>
        <v>1.1725388448270779</v>
      </c>
      <c r="K274" s="5">
        <v>10</v>
      </c>
      <c r="L274" s="5"/>
      <c r="M274" s="5"/>
      <c r="N274" s="4">
        <f t="shared" ref="N274:N289" si="164">N$48</f>
        <v>1.3</v>
      </c>
      <c r="O274" s="5">
        <v>15</v>
      </c>
      <c r="P274" s="5"/>
      <c r="Q274" s="5"/>
      <c r="R274" s="4">
        <f t="shared" ref="R274:R289" si="165">R$48</f>
        <v>1.2315851119208745</v>
      </c>
      <c r="S274" s="5">
        <v>10</v>
      </c>
      <c r="T274" s="5"/>
      <c r="U274" s="5"/>
      <c r="V274" s="4">
        <f t="shared" ref="V274:V289" si="166">V$48</f>
        <v>1.2012298850574712</v>
      </c>
      <c r="W274" s="5">
        <v>10</v>
      </c>
      <c r="X274" s="5" t="s">
        <v>401</v>
      </c>
      <c r="Y274" s="5" t="s">
        <v>401</v>
      </c>
      <c r="Z274" s="5" t="s">
        <v>401</v>
      </c>
      <c r="AA274" s="5"/>
      <c r="AB274" s="31">
        <f t="shared" si="144"/>
        <v>1.1501285931890477</v>
      </c>
      <c r="AC274" s="32">
        <v>702</v>
      </c>
      <c r="AD274" s="24">
        <f t="shared" si="145"/>
        <v>382.90909090909093</v>
      </c>
      <c r="AE274" s="24">
        <f t="shared" si="146"/>
        <v>440.4</v>
      </c>
      <c r="AF274" s="24">
        <f t="shared" si="147"/>
        <v>57.490909090909042</v>
      </c>
      <c r="AG274" s="24">
        <v>71.3</v>
      </c>
      <c r="AH274" s="24">
        <v>76.8</v>
      </c>
      <c r="AI274" s="24">
        <v>34.200000000000003</v>
      </c>
      <c r="AJ274" s="24">
        <v>71.599999999999994</v>
      </c>
      <c r="AK274" s="24">
        <v>64</v>
      </c>
      <c r="AL274" s="24"/>
      <c r="AM274" s="24">
        <f t="shared" si="148"/>
        <v>122.5</v>
      </c>
      <c r="AN274" s="47"/>
      <c r="AO274" s="24">
        <f t="shared" si="149"/>
        <v>122.5</v>
      </c>
      <c r="AP274" s="24"/>
      <c r="AQ274" s="24">
        <f t="shared" si="150"/>
        <v>122.5</v>
      </c>
      <c r="AR274" s="24">
        <v>83.4</v>
      </c>
      <c r="AS274" s="24">
        <f t="shared" si="156"/>
        <v>39.1</v>
      </c>
      <c r="AT274" s="42"/>
      <c r="AU274" s="42"/>
      <c r="AV274" s="42"/>
      <c r="AW274" s="1"/>
      <c r="AX274" s="1"/>
      <c r="AY274" s="1"/>
      <c r="AZ274" s="1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9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9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9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9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9"/>
      <c r="GG274" s="8"/>
      <c r="GH274" s="8"/>
    </row>
    <row r="275" spans="1:190" s="2" customFormat="1" ht="17.100000000000001" customHeight="1">
      <c r="A275" s="13" t="s">
        <v>257</v>
      </c>
      <c r="B275" s="24">
        <v>1776.9800660818782</v>
      </c>
      <c r="C275" s="24">
        <v>759.06001000000015</v>
      </c>
      <c r="D275" s="4">
        <f t="shared" si="143"/>
        <v>0.42716292911134141</v>
      </c>
      <c r="E275" s="10">
        <v>15</v>
      </c>
      <c r="F275" s="5">
        <f t="shared" si="162"/>
        <v>1</v>
      </c>
      <c r="G275" s="5">
        <v>10</v>
      </c>
      <c r="H275" s="5"/>
      <c r="I275" s="5"/>
      <c r="J275" s="4">
        <f t="shared" si="163"/>
        <v>1.1725388448270779</v>
      </c>
      <c r="K275" s="5">
        <v>10</v>
      </c>
      <c r="L275" s="5"/>
      <c r="M275" s="5"/>
      <c r="N275" s="4">
        <f t="shared" si="164"/>
        <v>1.3</v>
      </c>
      <c r="O275" s="5">
        <v>15</v>
      </c>
      <c r="P275" s="5"/>
      <c r="Q275" s="5"/>
      <c r="R275" s="4">
        <f t="shared" si="165"/>
        <v>1.2315851119208745</v>
      </c>
      <c r="S275" s="5">
        <v>10</v>
      </c>
      <c r="T275" s="5"/>
      <c r="U275" s="5"/>
      <c r="V275" s="4">
        <f t="shared" si="166"/>
        <v>1.2012298850574712</v>
      </c>
      <c r="W275" s="5">
        <v>10</v>
      </c>
      <c r="X275" s="5" t="s">
        <v>401</v>
      </c>
      <c r="Y275" s="5" t="s">
        <v>401</v>
      </c>
      <c r="Z275" s="5" t="s">
        <v>401</v>
      </c>
      <c r="AA275" s="5"/>
      <c r="AB275" s="31">
        <f t="shared" si="144"/>
        <v>1.0280140336389192</v>
      </c>
      <c r="AC275" s="32">
        <v>661</v>
      </c>
      <c r="AD275" s="24">
        <f t="shared" si="145"/>
        <v>360.54545454545456</v>
      </c>
      <c r="AE275" s="24">
        <f t="shared" si="146"/>
        <v>370.6</v>
      </c>
      <c r="AF275" s="24">
        <f t="shared" si="147"/>
        <v>10.054545454545462</v>
      </c>
      <c r="AG275" s="24">
        <v>25.3</v>
      </c>
      <c r="AH275" s="24">
        <v>0</v>
      </c>
      <c r="AI275" s="24">
        <v>59.2</v>
      </c>
      <c r="AJ275" s="24">
        <v>65</v>
      </c>
      <c r="AK275" s="24">
        <v>38.200000000000003</v>
      </c>
      <c r="AL275" s="24">
        <v>20</v>
      </c>
      <c r="AM275" s="24">
        <f t="shared" si="148"/>
        <v>162.9</v>
      </c>
      <c r="AN275" s="47"/>
      <c r="AO275" s="24">
        <f t="shared" si="149"/>
        <v>162.9</v>
      </c>
      <c r="AP275" s="24"/>
      <c r="AQ275" s="24">
        <f t="shared" si="150"/>
        <v>162.9</v>
      </c>
      <c r="AR275" s="24">
        <v>82.1</v>
      </c>
      <c r="AS275" s="24">
        <f t="shared" si="156"/>
        <v>80.8</v>
      </c>
      <c r="AT275" s="42"/>
      <c r="AU275" s="42"/>
      <c r="AV275" s="42"/>
      <c r="AW275" s="1"/>
      <c r="AX275" s="1"/>
      <c r="AY275" s="1"/>
      <c r="AZ275" s="1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9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9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9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9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9"/>
      <c r="GG275" s="8"/>
      <c r="GH275" s="8"/>
    </row>
    <row r="276" spans="1:190" s="2" customFormat="1" ht="17.100000000000001" customHeight="1">
      <c r="A276" s="13" t="s">
        <v>258</v>
      </c>
      <c r="B276" s="24">
        <v>858.03245267631485</v>
      </c>
      <c r="C276" s="24">
        <v>498.70868999999993</v>
      </c>
      <c r="D276" s="4">
        <f t="shared" si="143"/>
        <v>0.58122357545389181</v>
      </c>
      <c r="E276" s="10">
        <v>15</v>
      </c>
      <c r="F276" s="5">
        <f t="shared" si="162"/>
        <v>1</v>
      </c>
      <c r="G276" s="5">
        <v>10</v>
      </c>
      <c r="H276" s="5"/>
      <c r="I276" s="5"/>
      <c r="J276" s="4">
        <f t="shared" si="163"/>
        <v>1.1725388448270779</v>
      </c>
      <c r="K276" s="5">
        <v>10</v>
      </c>
      <c r="L276" s="5"/>
      <c r="M276" s="5"/>
      <c r="N276" s="4">
        <f t="shared" si="164"/>
        <v>1.3</v>
      </c>
      <c r="O276" s="5">
        <v>15</v>
      </c>
      <c r="P276" s="5"/>
      <c r="Q276" s="5"/>
      <c r="R276" s="4">
        <f t="shared" si="165"/>
        <v>1.2315851119208745</v>
      </c>
      <c r="S276" s="5">
        <v>10</v>
      </c>
      <c r="T276" s="5"/>
      <c r="U276" s="5"/>
      <c r="V276" s="4">
        <f t="shared" si="166"/>
        <v>1.2012298850574712</v>
      </c>
      <c r="W276" s="5">
        <v>10</v>
      </c>
      <c r="X276" s="5" t="s">
        <v>401</v>
      </c>
      <c r="Y276" s="5" t="s">
        <v>401</v>
      </c>
      <c r="Z276" s="5" t="s">
        <v>401</v>
      </c>
      <c r="AA276" s="5"/>
      <c r="AB276" s="31">
        <f t="shared" si="144"/>
        <v>1.0610270292837516</v>
      </c>
      <c r="AC276" s="32">
        <v>1162</v>
      </c>
      <c r="AD276" s="24">
        <f t="shared" si="145"/>
        <v>633.81818181818187</v>
      </c>
      <c r="AE276" s="24">
        <f t="shared" si="146"/>
        <v>672.5</v>
      </c>
      <c r="AF276" s="24">
        <f t="shared" si="147"/>
        <v>38.68181818181813</v>
      </c>
      <c r="AG276" s="24">
        <v>74.2</v>
      </c>
      <c r="AH276" s="24">
        <v>45.2</v>
      </c>
      <c r="AI276" s="24">
        <v>171</v>
      </c>
      <c r="AJ276" s="24">
        <v>57.4</v>
      </c>
      <c r="AK276" s="24">
        <v>73.2</v>
      </c>
      <c r="AL276" s="24"/>
      <c r="AM276" s="24">
        <f t="shared" si="148"/>
        <v>251.5</v>
      </c>
      <c r="AN276" s="47"/>
      <c r="AO276" s="24">
        <f t="shared" si="149"/>
        <v>251.5</v>
      </c>
      <c r="AP276" s="24"/>
      <c r="AQ276" s="24">
        <f t="shared" si="150"/>
        <v>251.5</v>
      </c>
      <c r="AR276" s="24">
        <v>130.30000000000001</v>
      </c>
      <c r="AS276" s="24">
        <f t="shared" si="156"/>
        <v>121.2</v>
      </c>
      <c r="AT276" s="42"/>
      <c r="AU276" s="42"/>
      <c r="AV276" s="42"/>
      <c r="AW276" s="1"/>
      <c r="AX276" s="1"/>
      <c r="AY276" s="1"/>
      <c r="AZ276" s="1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9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9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9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9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9"/>
      <c r="GG276" s="8"/>
      <c r="GH276" s="8"/>
    </row>
    <row r="277" spans="1:190" s="2" customFormat="1" ht="17.100000000000001" customHeight="1">
      <c r="A277" s="13" t="s">
        <v>259</v>
      </c>
      <c r="B277" s="24">
        <v>738.48860488775222</v>
      </c>
      <c r="C277" s="24">
        <v>1285.3489299999999</v>
      </c>
      <c r="D277" s="4">
        <f t="shared" si="143"/>
        <v>1.2540512881976518</v>
      </c>
      <c r="E277" s="10">
        <v>15</v>
      </c>
      <c r="F277" s="5">
        <f t="shared" si="162"/>
        <v>1</v>
      </c>
      <c r="G277" s="5">
        <v>10</v>
      </c>
      <c r="H277" s="5"/>
      <c r="I277" s="5"/>
      <c r="J277" s="4">
        <f t="shared" si="163"/>
        <v>1.1725388448270779</v>
      </c>
      <c r="K277" s="5">
        <v>10</v>
      </c>
      <c r="L277" s="5"/>
      <c r="M277" s="5"/>
      <c r="N277" s="4">
        <f t="shared" si="164"/>
        <v>1.3</v>
      </c>
      <c r="O277" s="5">
        <v>15</v>
      </c>
      <c r="P277" s="5"/>
      <c r="Q277" s="5"/>
      <c r="R277" s="4">
        <f t="shared" si="165"/>
        <v>1.2315851119208745</v>
      </c>
      <c r="S277" s="5">
        <v>10</v>
      </c>
      <c r="T277" s="5"/>
      <c r="U277" s="5"/>
      <c r="V277" s="4">
        <f t="shared" si="166"/>
        <v>1.2012298850574712</v>
      </c>
      <c r="W277" s="5">
        <v>10</v>
      </c>
      <c r="X277" s="5" t="s">
        <v>401</v>
      </c>
      <c r="Y277" s="5" t="s">
        <v>401</v>
      </c>
      <c r="Z277" s="5" t="s">
        <v>401</v>
      </c>
      <c r="AA277" s="5"/>
      <c r="AB277" s="31">
        <f t="shared" si="144"/>
        <v>1.2052043963002714</v>
      </c>
      <c r="AC277" s="32">
        <v>612</v>
      </c>
      <c r="AD277" s="24">
        <f t="shared" si="145"/>
        <v>333.81818181818181</v>
      </c>
      <c r="AE277" s="24">
        <f t="shared" si="146"/>
        <v>402.3</v>
      </c>
      <c r="AF277" s="24">
        <f t="shared" si="147"/>
        <v>68.481818181818198</v>
      </c>
      <c r="AG277" s="24">
        <v>58.6</v>
      </c>
      <c r="AH277" s="24">
        <v>68.3</v>
      </c>
      <c r="AI277" s="24">
        <v>62.1</v>
      </c>
      <c r="AJ277" s="24">
        <v>58.3</v>
      </c>
      <c r="AK277" s="24">
        <v>45.6</v>
      </c>
      <c r="AL277" s="24"/>
      <c r="AM277" s="24">
        <f t="shared" si="148"/>
        <v>109.4</v>
      </c>
      <c r="AN277" s="47"/>
      <c r="AO277" s="24">
        <f t="shared" si="149"/>
        <v>109.4</v>
      </c>
      <c r="AP277" s="24"/>
      <c r="AQ277" s="24">
        <f t="shared" si="150"/>
        <v>109.4</v>
      </c>
      <c r="AR277" s="24">
        <v>93.7</v>
      </c>
      <c r="AS277" s="24">
        <f t="shared" si="156"/>
        <v>15.7</v>
      </c>
      <c r="AT277" s="42"/>
      <c r="AU277" s="42"/>
      <c r="AV277" s="42"/>
      <c r="AW277" s="1"/>
      <c r="AX277" s="1"/>
      <c r="AY277" s="1"/>
      <c r="AZ277" s="1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9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9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9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9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9"/>
      <c r="GG277" s="8"/>
      <c r="GH277" s="8"/>
    </row>
    <row r="278" spans="1:190" s="2" customFormat="1" ht="17.100000000000001" customHeight="1">
      <c r="A278" s="13" t="s">
        <v>260</v>
      </c>
      <c r="B278" s="24">
        <v>932.71900933664881</v>
      </c>
      <c r="C278" s="24">
        <v>956.97348</v>
      </c>
      <c r="D278" s="4">
        <f t="shared" si="143"/>
        <v>1.0260040488298838</v>
      </c>
      <c r="E278" s="10">
        <v>15</v>
      </c>
      <c r="F278" s="5">
        <f t="shared" si="162"/>
        <v>1</v>
      </c>
      <c r="G278" s="5">
        <v>10</v>
      </c>
      <c r="H278" s="5"/>
      <c r="I278" s="5"/>
      <c r="J278" s="4">
        <f t="shared" si="163"/>
        <v>1.1725388448270779</v>
      </c>
      <c r="K278" s="5">
        <v>10</v>
      </c>
      <c r="L278" s="5"/>
      <c r="M278" s="5"/>
      <c r="N278" s="4">
        <f t="shared" si="164"/>
        <v>1.3</v>
      </c>
      <c r="O278" s="5">
        <v>15</v>
      </c>
      <c r="P278" s="5"/>
      <c r="Q278" s="5"/>
      <c r="R278" s="4">
        <f t="shared" si="165"/>
        <v>1.2315851119208745</v>
      </c>
      <c r="S278" s="5">
        <v>10</v>
      </c>
      <c r="T278" s="5"/>
      <c r="U278" s="5"/>
      <c r="V278" s="4">
        <f t="shared" si="166"/>
        <v>1.2012298850574712</v>
      </c>
      <c r="W278" s="5">
        <v>10</v>
      </c>
      <c r="X278" s="5" t="s">
        <v>401</v>
      </c>
      <c r="Y278" s="5" t="s">
        <v>401</v>
      </c>
      <c r="Z278" s="5" t="s">
        <v>401</v>
      </c>
      <c r="AA278" s="5"/>
      <c r="AB278" s="31">
        <f t="shared" si="144"/>
        <v>1.1563371307214643</v>
      </c>
      <c r="AC278" s="32">
        <v>966</v>
      </c>
      <c r="AD278" s="24">
        <f t="shared" si="145"/>
        <v>526.90909090909088</v>
      </c>
      <c r="AE278" s="24">
        <f t="shared" si="146"/>
        <v>609.29999999999995</v>
      </c>
      <c r="AF278" s="24">
        <f t="shared" si="147"/>
        <v>82.390909090909076</v>
      </c>
      <c r="AG278" s="24">
        <v>83.1</v>
      </c>
      <c r="AH278" s="24">
        <v>108.4</v>
      </c>
      <c r="AI278" s="24">
        <v>99.6</v>
      </c>
      <c r="AJ278" s="24">
        <v>103.1</v>
      </c>
      <c r="AK278" s="24">
        <v>43.8</v>
      </c>
      <c r="AL278" s="24"/>
      <c r="AM278" s="24">
        <f t="shared" si="148"/>
        <v>171.3</v>
      </c>
      <c r="AN278" s="47"/>
      <c r="AO278" s="24">
        <f t="shared" si="149"/>
        <v>171.3</v>
      </c>
      <c r="AP278" s="24"/>
      <c r="AQ278" s="24">
        <f t="shared" si="150"/>
        <v>171.3</v>
      </c>
      <c r="AR278" s="24">
        <v>120.8</v>
      </c>
      <c r="AS278" s="24">
        <f t="shared" si="156"/>
        <v>50.5</v>
      </c>
      <c r="AT278" s="42"/>
      <c r="AU278" s="42"/>
      <c r="AV278" s="42"/>
      <c r="AW278" s="1"/>
      <c r="AX278" s="1"/>
      <c r="AY278" s="1"/>
      <c r="AZ278" s="1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9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9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9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9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9"/>
      <c r="GG278" s="8"/>
      <c r="GH278" s="8"/>
    </row>
    <row r="279" spans="1:190" s="2" customFormat="1" ht="17.100000000000001" customHeight="1">
      <c r="A279" s="13" t="s">
        <v>261</v>
      </c>
      <c r="B279" s="24">
        <v>734.67824412917582</v>
      </c>
      <c r="C279" s="24">
        <v>783.03198999999995</v>
      </c>
      <c r="D279" s="4">
        <f t="shared" si="143"/>
        <v>1.0658162212604219</v>
      </c>
      <c r="E279" s="10">
        <v>15</v>
      </c>
      <c r="F279" s="5">
        <f t="shared" si="162"/>
        <v>1</v>
      </c>
      <c r="G279" s="5">
        <v>10</v>
      </c>
      <c r="H279" s="5"/>
      <c r="I279" s="5"/>
      <c r="J279" s="4">
        <f t="shared" si="163"/>
        <v>1.1725388448270779</v>
      </c>
      <c r="K279" s="5">
        <v>10</v>
      </c>
      <c r="L279" s="5"/>
      <c r="M279" s="5"/>
      <c r="N279" s="4">
        <f t="shared" si="164"/>
        <v>1.3</v>
      </c>
      <c r="O279" s="5">
        <v>15</v>
      </c>
      <c r="P279" s="5"/>
      <c r="Q279" s="5"/>
      <c r="R279" s="4">
        <f t="shared" si="165"/>
        <v>1.2315851119208745</v>
      </c>
      <c r="S279" s="5">
        <v>10</v>
      </c>
      <c r="T279" s="5"/>
      <c r="U279" s="5"/>
      <c r="V279" s="4">
        <f t="shared" si="166"/>
        <v>1.2012298850574712</v>
      </c>
      <c r="W279" s="5">
        <v>10</v>
      </c>
      <c r="X279" s="5" t="s">
        <v>401</v>
      </c>
      <c r="Y279" s="5" t="s">
        <v>401</v>
      </c>
      <c r="Z279" s="5" t="s">
        <v>401</v>
      </c>
      <c r="AA279" s="5"/>
      <c r="AB279" s="31">
        <f t="shared" si="144"/>
        <v>1.1648683105280082</v>
      </c>
      <c r="AC279" s="32">
        <v>1026</v>
      </c>
      <c r="AD279" s="24">
        <f t="shared" si="145"/>
        <v>559.63636363636363</v>
      </c>
      <c r="AE279" s="24">
        <f t="shared" si="146"/>
        <v>651.9</v>
      </c>
      <c r="AF279" s="24">
        <f t="shared" si="147"/>
        <v>92.263636363636351</v>
      </c>
      <c r="AG279" s="24">
        <v>83.7</v>
      </c>
      <c r="AH279" s="24">
        <v>119.9</v>
      </c>
      <c r="AI279" s="24">
        <v>103.8</v>
      </c>
      <c r="AJ279" s="24">
        <v>90.5</v>
      </c>
      <c r="AK279" s="24">
        <v>99.2</v>
      </c>
      <c r="AL279" s="24"/>
      <c r="AM279" s="24">
        <f t="shared" si="148"/>
        <v>154.80000000000001</v>
      </c>
      <c r="AN279" s="47"/>
      <c r="AO279" s="24">
        <f t="shared" si="149"/>
        <v>154.80000000000001</v>
      </c>
      <c r="AP279" s="24"/>
      <c r="AQ279" s="24">
        <f t="shared" si="150"/>
        <v>154.80000000000001</v>
      </c>
      <c r="AR279" s="24">
        <v>105.9</v>
      </c>
      <c r="AS279" s="24">
        <f t="shared" si="156"/>
        <v>48.9</v>
      </c>
      <c r="AT279" s="42"/>
      <c r="AU279" s="42"/>
      <c r="AV279" s="42"/>
      <c r="AW279" s="1"/>
      <c r="AX279" s="1"/>
      <c r="AY279" s="1"/>
      <c r="AZ279" s="1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9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9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9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9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9"/>
      <c r="GG279" s="8"/>
      <c r="GH279" s="8"/>
    </row>
    <row r="280" spans="1:190" s="2" customFormat="1" ht="17.100000000000001" customHeight="1">
      <c r="A280" s="13" t="s">
        <v>262</v>
      </c>
      <c r="B280" s="24">
        <v>433.81132576206176</v>
      </c>
      <c r="C280" s="24">
        <v>396.47561999999999</v>
      </c>
      <c r="D280" s="4">
        <f t="shared" si="143"/>
        <v>0.91393561314593297</v>
      </c>
      <c r="E280" s="10">
        <v>15</v>
      </c>
      <c r="F280" s="5">
        <f t="shared" si="162"/>
        <v>1</v>
      </c>
      <c r="G280" s="5">
        <v>10</v>
      </c>
      <c r="H280" s="5"/>
      <c r="I280" s="5"/>
      <c r="J280" s="4">
        <f t="shared" si="163"/>
        <v>1.1725388448270779</v>
      </c>
      <c r="K280" s="5">
        <v>10</v>
      </c>
      <c r="L280" s="5"/>
      <c r="M280" s="5"/>
      <c r="N280" s="4">
        <f t="shared" si="164"/>
        <v>1.3</v>
      </c>
      <c r="O280" s="5">
        <v>15</v>
      </c>
      <c r="P280" s="5"/>
      <c r="Q280" s="5"/>
      <c r="R280" s="4">
        <f t="shared" si="165"/>
        <v>1.2315851119208745</v>
      </c>
      <c r="S280" s="5">
        <v>10</v>
      </c>
      <c r="T280" s="5"/>
      <c r="U280" s="5"/>
      <c r="V280" s="4">
        <f t="shared" si="166"/>
        <v>1.2012298850574712</v>
      </c>
      <c r="W280" s="5">
        <v>10</v>
      </c>
      <c r="X280" s="5" t="s">
        <v>401</v>
      </c>
      <c r="Y280" s="5" t="s">
        <v>401</v>
      </c>
      <c r="Z280" s="5" t="s">
        <v>401</v>
      </c>
      <c r="AA280" s="5"/>
      <c r="AB280" s="31">
        <f t="shared" si="144"/>
        <v>1.1323224659320461</v>
      </c>
      <c r="AC280" s="32">
        <v>920</v>
      </c>
      <c r="AD280" s="24">
        <f t="shared" si="145"/>
        <v>501.81818181818187</v>
      </c>
      <c r="AE280" s="24">
        <f t="shared" si="146"/>
        <v>568.20000000000005</v>
      </c>
      <c r="AF280" s="24">
        <f t="shared" si="147"/>
        <v>66.381818181818176</v>
      </c>
      <c r="AG280" s="24">
        <v>56.2</v>
      </c>
      <c r="AH280" s="24">
        <v>108.7</v>
      </c>
      <c r="AI280" s="24">
        <v>95</v>
      </c>
      <c r="AJ280" s="24">
        <v>86.1</v>
      </c>
      <c r="AK280" s="24">
        <v>61</v>
      </c>
      <c r="AL280" s="24"/>
      <c r="AM280" s="24">
        <f t="shared" si="148"/>
        <v>161.19999999999999</v>
      </c>
      <c r="AN280" s="47"/>
      <c r="AO280" s="24">
        <f t="shared" si="149"/>
        <v>161.19999999999999</v>
      </c>
      <c r="AP280" s="24"/>
      <c r="AQ280" s="24">
        <f t="shared" si="150"/>
        <v>161.19999999999999</v>
      </c>
      <c r="AR280" s="24">
        <v>101</v>
      </c>
      <c r="AS280" s="24">
        <f t="shared" si="156"/>
        <v>60.2</v>
      </c>
      <c r="AT280" s="42"/>
      <c r="AU280" s="42"/>
      <c r="AV280" s="42"/>
      <c r="AW280" s="1"/>
      <c r="AX280" s="1"/>
      <c r="AY280" s="1"/>
      <c r="AZ280" s="1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9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9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9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9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9"/>
      <c r="GG280" s="8"/>
      <c r="GH280" s="8"/>
    </row>
    <row r="281" spans="1:190" s="2" customFormat="1" ht="17.100000000000001" customHeight="1">
      <c r="A281" s="13" t="s">
        <v>263</v>
      </c>
      <c r="B281" s="24">
        <v>325.54643770778216</v>
      </c>
      <c r="C281" s="24">
        <v>513.60298</v>
      </c>
      <c r="D281" s="4">
        <f t="shared" si="143"/>
        <v>1.2377664260792869</v>
      </c>
      <c r="E281" s="10">
        <v>15</v>
      </c>
      <c r="F281" s="5">
        <f t="shared" si="162"/>
        <v>1</v>
      </c>
      <c r="G281" s="5">
        <v>10</v>
      </c>
      <c r="H281" s="5"/>
      <c r="I281" s="5"/>
      <c r="J281" s="4">
        <f t="shared" si="163"/>
        <v>1.1725388448270779</v>
      </c>
      <c r="K281" s="5">
        <v>10</v>
      </c>
      <c r="L281" s="5"/>
      <c r="M281" s="5"/>
      <c r="N281" s="4">
        <f t="shared" si="164"/>
        <v>1.3</v>
      </c>
      <c r="O281" s="5">
        <v>15</v>
      </c>
      <c r="P281" s="5"/>
      <c r="Q281" s="5"/>
      <c r="R281" s="4">
        <f t="shared" si="165"/>
        <v>1.2315851119208745</v>
      </c>
      <c r="S281" s="5">
        <v>10</v>
      </c>
      <c r="T281" s="5"/>
      <c r="U281" s="5"/>
      <c r="V281" s="4">
        <f t="shared" si="166"/>
        <v>1.2012298850574712</v>
      </c>
      <c r="W281" s="5">
        <v>10</v>
      </c>
      <c r="X281" s="5" t="s">
        <v>401</v>
      </c>
      <c r="Y281" s="5" t="s">
        <v>401</v>
      </c>
      <c r="Z281" s="5" t="s">
        <v>401</v>
      </c>
      <c r="AA281" s="5"/>
      <c r="AB281" s="31">
        <f t="shared" si="144"/>
        <v>1.2017147829891934</v>
      </c>
      <c r="AC281" s="32">
        <v>840</v>
      </c>
      <c r="AD281" s="24">
        <f t="shared" si="145"/>
        <v>458.18181818181813</v>
      </c>
      <c r="AE281" s="24">
        <f t="shared" si="146"/>
        <v>550.6</v>
      </c>
      <c r="AF281" s="24">
        <f t="shared" si="147"/>
        <v>92.418181818181893</v>
      </c>
      <c r="AG281" s="24">
        <v>60.6</v>
      </c>
      <c r="AH281" s="24">
        <v>99.3</v>
      </c>
      <c r="AI281" s="24">
        <v>80.2</v>
      </c>
      <c r="AJ281" s="24">
        <v>76.599999999999994</v>
      </c>
      <c r="AK281" s="24">
        <v>90.1</v>
      </c>
      <c r="AL281" s="24">
        <v>15.8</v>
      </c>
      <c r="AM281" s="24">
        <f t="shared" si="148"/>
        <v>128</v>
      </c>
      <c r="AN281" s="47"/>
      <c r="AO281" s="24">
        <f t="shared" si="149"/>
        <v>128</v>
      </c>
      <c r="AP281" s="24"/>
      <c r="AQ281" s="24">
        <f t="shared" si="150"/>
        <v>128</v>
      </c>
      <c r="AR281" s="24">
        <v>104.9</v>
      </c>
      <c r="AS281" s="24">
        <f t="shared" si="156"/>
        <v>23.1</v>
      </c>
      <c r="AT281" s="42"/>
      <c r="AU281" s="42"/>
      <c r="AV281" s="42"/>
      <c r="AW281" s="1"/>
      <c r="AX281" s="1"/>
      <c r="AY281" s="1"/>
      <c r="AZ281" s="1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9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9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9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9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9"/>
      <c r="GG281" s="8"/>
      <c r="GH281" s="8"/>
    </row>
    <row r="282" spans="1:190" s="2" customFormat="1" ht="17.100000000000001" customHeight="1">
      <c r="A282" s="13" t="s">
        <v>264</v>
      </c>
      <c r="B282" s="24">
        <v>924.48028769152938</v>
      </c>
      <c r="C282" s="24">
        <v>978.0895499999998</v>
      </c>
      <c r="D282" s="4">
        <f t="shared" si="143"/>
        <v>1.0579885401800564</v>
      </c>
      <c r="E282" s="10">
        <v>15</v>
      </c>
      <c r="F282" s="5">
        <f t="shared" si="162"/>
        <v>1</v>
      </c>
      <c r="G282" s="5">
        <v>10</v>
      </c>
      <c r="H282" s="5"/>
      <c r="I282" s="5"/>
      <c r="J282" s="4">
        <f t="shared" si="163"/>
        <v>1.1725388448270779</v>
      </c>
      <c r="K282" s="5">
        <v>10</v>
      </c>
      <c r="L282" s="5"/>
      <c r="M282" s="5"/>
      <c r="N282" s="4">
        <f t="shared" si="164"/>
        <v>1.3</v>
      </c>
      <c r="O282" s="5">
        <v>15</v>
      </c>
      <c r="P282" s="5"/>
      <c r="Q282" s="5"/>
      <c r="R282" s="4">
        <f t="shared" si="165"/>
        <v>1.2315851119208745</v>
      </c>
      <c r="S282" s="5">
        <v>10</v>
      </c>
      <c r="T282" s="5"/>
      <c r="U282" s="5"/>
      <c r="V282" s="4">
        <f t="shared" si="166"/>
        <v>1.2012298850574712</v>
      </c>
      <c r="W282" s="5">
        <v>10</v>
      </c>
      <c r="X282" s="5" t="s">
        <v>401</v>
      </c>
      <c r="Y282" s="5" t="s">
        <v>401</v>
      </c>
      <c r="Z282" s="5" t="s">
        <v>401</v>
      </c>
      <c r="AA282" s="5"/>
      <c r="AB282" s="31">
        <f t="shared" si="144"/>
        <v>1.163190950296501</v>
      </c>
      <c r="AC282" s="32">
        <v>896</v>
      </c>
      <c r="AD282" s="24">
        <f t="shared" si="145"/>
        <v>488.72727272727275</v>
      </c>
      <c r="AE282" s="24">
        <f t="shared" si="146"/>
        <v>568.5</v>
      </c>
      <c r="AF282" s="24">
        <f t="shared" si="147"/>
        <v>79.772727272727252</v>
      </c>
      <c r="AG282" s="24">
        <v>92.3</v>
      </c>
      <c r="AH282" s="24">
        <v>81.400000000000006</v>
      </c>
      <c r="AI282" s="24">
        <v>46</v>
      </c>
      <c r="AJ282" s="24">
        <v>85.5</v>
      </c>
      <c r="AK282" s="24">
        <v>70.7</v>
      </c>
      <c r="AL282" s="24">
        <v>46.900000000000006</v>
      </c>
      <c r="AM282" s="24">
        <f t="shared" si="148"/>
        <v>145.69999999999999</v>
      </c>
      <c r="AN282" s="47"/>
      <c r="AO282" s="24">
        <f t="shared" si="149"/>
        <v>145.69999999999999</v>
      </c>
      <c r="AP282" s="24"/>
      <c r="AQ282" s="24">
        <f t="shared" si="150"/>
        <v>145.69999999999999</v>
      </c>
      <c r="AR282" s="24">
        <v>102.2</v>
      </c>
      <c r="AS282" s="24">
        <f t="shared" si="156"/>
        <v>43.5</v>
      </c>
      <c r="AT282" s="42"/>
      <c r="AU282" s="42"/>
      <c r="AV282" s="42"/>
      <c r="AW282" s="1"/>
      <c r="AX282" s="1"/>
      <c r="AY282" s="1"/>
      <c r="AZ282" s="1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9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9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9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9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9"/>
      <c r="GG282" s="8"/>
      <c r="GH282" s="8"/>
    </row>
    <row r="283" spans="1:190" s="2" customFormat="1" ht="17.100000000000001" customHeight="1">
      <c r="A283" s="13" t="s">
        <v>265</v>
      </c>
      <c r="B283" s="24">
        <v>641.35894554611104</v>
      </c>
      <c r="C283" s="24">
        <v>383.87030000000004</v>
      </c>
      <c r="D283" s="4">
        <f t="shared" si="143"/>
        <v>0.59852646114281316</v>
      </c>
      <c r="E283" s="10">
        <v>15</v>
      </c>
      <c r="F283" s="5">
        <f t="shared" si="162"/>
        <v>1</v>
      </c>
      <c r="G283" s="5">
        <v>10</v>
      </c>
      <c r="H283" s="5"/>
      <c r="I283" s="5"/>
      <c r="J283" s="4">
        <f t="shared" si="163"/>
        <v>1.1725388448270779</v>
      </c>
      <c r="K283" s="5">
        <v>10</v>
      </c>
      <c r="L283" s="5"/>
      <c r="M283" s="5"/>
      <c r="N283" s="4">
        <f t="shared" si="164"/>
        <v>1.3</v>
      </c>
      <c r="O283" s="5">
        <v>15</v>
      </c>
      <c r="P283" s="5"/>
      <c r="Q283" s="5"/>
      <c r="R283" s="4">
        <f t="shared" si="165"/>
        <v>1.2315851119208745</v>
      </c>
      <c r="S283" s="5">
        <v>10</v>
      </c>
      <c r="T283" s="5"/>
      <c r="U283" s="5"/>
      <c r="V283" s="4">
        <f t="shared" si="166"/>
        <v>1.2012298850574712</v>
      </c>
      <c r="W283" s="5">
        <v>10</v>
      </c>
      <c r="X283" s="5" t="s">
        <v>401</v>
      </c>
      <c r="Y283" s="5" t="s">
        <v>401</v>
      </c>
      <c r="Z283" s="5" t="s">
        <v>401</v>
      </c>
      <c r="AA283" s="5"/>
      <c r="AB283" s="31">
        <f t="shared" si="144"/>
        <v>1.0647347905028062</v>
      </c>
      <c r="AC283" s="32">
        <v>958</v>
      </c>
      <c r="AD283" s="24">
        <f t="shared" si="145"/>
        <v>522.5454545454545</v>
      </c>
      <c r="AE283" s="24">
        <f t="shared" si="146"/>
        <v>556.4</v>
      </c>
      <c r="AF283" s="24">
        <f t="shared" si="147"/>
        <v>33.854545454545473</v>
      </c>
      <c r="AG283" s="24">
        <v>53.5</v>
      </c>
      <c r="AH283" s="24">
        <v>109.4</v>
      </c>
      <c r="AI283" s="24">
        <v>48.1</v>
      </c>
      <c r="AJ283" s="24">
        <v>54.2</v>
      </c>
      <c r="AK283" s="24">
        <v>56</v>
      </c>
      <c r="AL283" s="24"/>
      <c r="AM283" s="24">
        <f t="shared" si="148"/>
        <v>235.2</v>
      </c>
      <c r="AN283" s="47"/>
      <c r="AO283" s="24">
        <f t="shared" si="149"/>
        <v>235.2</v>
      </c>
      <c r="AP283" s="24"/>
      <c r="AQ283" s="24">
        <f t="shared" si="150"/>
        <v>235.2</v>
      </c>
      <c r="AR283" s="24">
        <v>137.19999999999999</v>
      </c>
      <c r="AS283" s="24">
        <f t="shared" si="156"/>
        <v>98</v>
      </c>
      <c r="AT283" s="42"/>
      <c r="AU283" s="42"/>
      <c r="AV283" s="42"/>
      <c r="AW283" s="1"/>
      <c r="AX283" s="1"/>
      <c r="AY283" s="1"/>
      <c r="AZ283" s="1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9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9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9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9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9"/>
      <c r="GG283" s="8"/>
      <c r="GH283" s="8"/>
    </row>
    <row r="284" spans="1:190" s="2" customFormat="1" ht="17.100000000000001" customHeight="1">
      <c r="A284" s="13" t="s">
        <v>266</v>
      </c>
      <c r="B284" s="24">
        <v>852.21913281705861</v>
      </c>
      <c r="C284" s="24">
        <v>850.53097000000014</v>
      </c>
      <c r="D284" s="4">
        <f t="shared" si="143"/>
        <v>0.99801909772727337</v>
      </c>
      <c r="E284" s="10">
        <v>15</v>
      </c>
      <c r="F284" s="5">
        <f t="shared" si="162"/>
        <v>1</v>
      </c>
      <c r="G284" s="5">
        <v>10</v>
      </c>
      <c r="H284" s="5"/>
      <c r="I284" s="5"/>
      <c r="J284" s="4">
        <f t="shared" si="163"/>
        <v>1.1725388448270779</v>
      </c>
      <c r="K284" s="5">
        <v>10</v>
      </c>
      <c r="L284" s="5"/>
      <c r="M284" s="5"/>
      <c r="N284" s="4">
        <f t="shared" si="164"/>
        <v>1.3</v>
      </c>
      <c r="O284" s="5">
        <v>15</v>
      </c>
      <c r="P284" s="5"/>
      <c r="Q284" s="5"/>
      <c r="R284" s="4">
        <f t="shared" si="165"/>
        <v>1.2315851119208745</v>
      </c>
      <c r="S284" s="5">
        <v>10</v>
      </c>
      <c r="T284" s="5"/>
      <c r="U284" s="5"/>
      <c r="V284" s="4">
        <f t="shared" si="166"/>
        <v>1.2012298850574712</v>
      </c>
      <c r="W284" s="5">
        <v>10</v>
      </c>
      <c r="X284" s="5" t="s">
        <v>401</v>
      </c>
      <c r="Y284" s="5" t="s">
        <v>401</v>
      </c>
      <c r="Z284" s="5" t="s">
        <v>401</v>
      </c>
      <c r="AA284" s="5"/>
      <c r="AB284" s="31">
        <f t="shared" si="144"/>
        <v>1.1503403554851905</v>
      </c>
      <c r="AC284" s="32">
        <v>1020</v>
      </c>
      <c r="AD284" s="24">
        <f t="shared" si="145"/>
        <v>556.36363636363637</v>
      </c>
      <c r="AE284" s="24">
        <f t="shared" si="146"/>
        <v>640</v>
      </c>
      <c r="AF284" s="24">
        <f t="shared" si="147"/>
        <v>83.636363636363626</v>
      </c>
      <c r="AG284" s="24">
        <v>71.599999999999994</v>
      </c>
      <c r="AH284" s="24">
        <v>120.5</v>
      </c>
      <c r="AI284" s="24">
        <v>82.6</v>
      </c>
      <c r="AJ284" s="24">
        <v>104</v>
      </c>
      <c r="AK284" s="24">
        <v>103.4</v>
      </c>
      <c r="AL284" s="24"/>
      <c r="AM284" s="24">
        <f t="shared" si="148"/>
        <v>157.9</v>
      </c>
      <c r="AN284" s="47"/>
      <c r="AO284" s="24">
        <f t="shared" si="149"/>
        <v>157.9</v>
      </c>
      <c r="AP284" s="24"/>
      <c r="AQ284" s="24">
        <f t="shared" si="150"/>
        <v>157.9</v>
      </c>
      <c r="AR284" s="24">
        <v>101.2</v>
      </c>
      <c r="AS284" s="24">
        <f t="shared" si="156"/>
        <v>56.7</v>
      </c>
      <c r="AT284" s="42"/>
      <c r="AU284" s="42"/>
      <c r="AV284" s="42"/>
      <c r="AW284" s="1"/>
      <c r="AX284" s="1"/>
      <c r="AY284" s="1"/>
      <c r="AZ284" s="1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9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9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9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9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9"/>
      <c r="GG284" s="8"/>
      <c r="GH284" s="8"/>
    </row>
    <row r="285" spans="1:190" s="2" customFormat="1" ht="17.100000000000001" customHeight="1">
      <c r="A285" s="13" t="s">
        <v>267</v>
      </c>
      <c r="B285" s="24">
        <v>12377.631352543616</v>
      </c>
      <c r="C285" s="24">
        <v>10947.121620000002</v>
      </c>
      <c r="D285" s="4">
        <f t="shared" si="143"/>
        <v>0.88442782857241553</v>
      </c>
      <c r="E285" s="10">
        <v>15</v>
      </c>
      <c r="F285" s="5">
        <f t="shared" si="162"/>
        <v>1</v>
      </c>
      <c r="G285" s="5">
        <v>10</v>
      </c>
      <c r="H285" s="5"/>
      <c r="I285" s="5"/>
      <c r="J285" s="4">
        <f t="shared" si="163"/>
        <v>1.1725388448270779</v>
      </c>
      <c r="K285" s="5">
        <v>10</v>
      </c>
      <c r="L285" s="5"/>
      <c r="M285" s="5"/>
      <c r="N285" s="4">
        <f t="shared" si="164"/>
        <v>1.3</v>
      </c>
      <c r="O285" s="5">
        <v>15</v>
      </c>
      <c r="P285" s="5"/>
      <c r="Q285" s="5"/>
      <c r="R285" s="4">
        <f t="shared" si="165"/>
        <v>1.2315851119208745</v>
      </c>
      <c r="S285" s="5">
        <v>10</v>
      </c>
      <c r="T285" s="5"/>
      <c r="U285" s="5"/>
      <c r="V285" s="4">
        <f t="shared" si="166"/>
        <v>1.2012298850574712</v>
      </c>
      <c r="W285" s="5">
        <v>10</v>
      </c>
      <c r="X285" s="5" t="s">
        <v>401</v>
      </c>
      <c r="Y285" s="5" t="s">
        <v>401</v>
      </c>
      <c r="Z285" s="5" t="s">
        <v>401</v>
      </c>
      <c r="AA285" s="5"/>
      <c r="AB285" s="31">
        <f t="shared" si="144"/>
        <v>1.125999369237721</v>
      </c>
      <c r="AC285" s="32">
        <v>128</v>
      </c>
      <c r="AD285" s="24">
        <f t="shared" si="145"/>
        <v>69.818181818181813</v>
      </c>
      <c r="AE285" s="24">
        <f t="shared" si="146"/>
        <v>78.599999999999994</v>
      </c>
      <c r="AF285" s="24">
        <f t="shared" si="147"/>
        <v>8.7818181818181813</v>
      </c>
      <c r="AG285" s="24">
        <v>13.3</v>
      </c>
      <c r="AH285" s="24">
        <v>12.6</v>
      </c>
      <c r="AI285" s="24">
        <v>10.3</v>
      </c>
      <c r="AJ285" s="24">
        <v>11.9</v>
      </c>
      <c r="AK285" s="24">
        <v>9.9</v>
      </c>
      <c r="AL285" s="24"/>
      <c r="AM285" s="24">
        <f t="shared" si="148"/>
        <v>20.6</v>
      </c>
      <c r="AN285" s="47"/>
      <c r="AO285" s="24">
        <f t="shared" si="149"/>
        <v>20.6</v>
      </c>
      <c r="AP285" s="24"/>
      <c r="AQ285" s="24">
        <f t="shared" si="150"/>
        <v>20.6</v>
      </c>
      <c r="AR285" s="24">
        <v>11.8</v>
      </c>
      <c r="AS285" s="24">
        <f t="shared" si="156"/>
        <v>8.8000000000000007</v>
      </c>
      <c r="AT285" s="42"/>
      <c r="AU285" s="42"/>
      <c r="AV285" s="42"/>
      <c r="AW285" s="1"/>
      <c r="AX285" s="1"/>
      <c r="AY285" s="1"/>
      <c r="AZ285" s="1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9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9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9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9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9"/>
      <c r="GG285" s="8"/>
      <c r="GH285" s="8"/>
    </row>
    <row r="286" spans="1:190" s="2" customFormat="1" ht="17.100000000000001" customHeight="1">
      <c r="A286" s="13" t="s">
        <v>268</v>
      </c>
      <c r="B286" s="24">
        <v>2279.3647548678946</v>
      </c>
      <c r="C286" s="24">
        <v>1471.46462</v>
      </c>
      <c r="D286" s="4">
        <f t="shared" si="143"/>
        <v>0.6455590825722326</v>
      </c>
      <c r="E286" s="10">
        <v>15</v>
      </c>
      <c r="F286" s="5">
        <f t="shared" si="162"/>
        <v>1</v>
      </c>
      <c r="G286" s="5">
        <v>10</v>
      </c>
      <c r="H286" s="5"/>
      <c r="I286" s="5"/>
      <c r="J286" s="4">
        <f t="shared" si="163"/>
        <v>1.1725388448270779</v>
      </c>
      <c r="K286" s="5">
        <v>10</v>
      </c>
      <c r="L286" s="5"/>
      <c r="M286" s="5"/>
      <c r="N286" s="4">
        <f t="shared" si="164"/>
        <v>1.3</v>
      </c>
      <c r="O286" s="5">
        <v>15</v>
      </c>
      <c r="P286" s="5"/>
      <c r="Q286" s="5"/>
      <c r="R286" s="4">
        <f t="shared" si="165"/>
        <v>1.2315851119208745</v>
      </c>
      <c r="S286" s="5">
        <v>10</v>
      </c>
      <c r="T286" s="5"/>
      <c r="U286" s="5"/>
      <c r="V286" s="4">
        <f t="shared" si="166"/>
        <v>1.2012298850574712</v>
      </c>
      <c r="W286" s="5">
        <v>10</v>
      </c>
      <c r="X286" s="5" t="s">
        <v>401</v>
      </c>
      <c r="Y286" s="5" t="s">
        <v>401</v>
      </c>
      <c r="Z286" s="5" t="s">
        <v>401</v>
      </c>
      <c r="AA286" s="5"/>
      <c r="AB286" s="31">
        <f t="shared" si="144"/>
        <v>1.0748132093805389</v>
      </c>
      <c r="AC286" s="32">
        <v>1047</v>
      </c>
      <c r="AD286" s="24">
        <f t="shared" si="145"/>
        <v>571.09090909090912</v>
      </c>
      <c r="AE286" s="24">
        <f t="shared" si="146"/>
        <v>613.79999999999995</v>
      </c>
      <c r="AF286" s="24">
        <f t="shared" si="147"/>
        <v>42.709090909090833</v>
      </c>
      <c r="AG286" s="24">
        <v>117</v>
      </c>
      <c r="AH286" s="24">
        <v>69</v>
      </c>
      <c r="AI286" s="24">
        <v>74.400000000000006</v>
      </c>
      <c r="AJ286" s="24">
        <v>74.2</v>
      </c>
      <c r="AK286" s="24">
        <v>91.7</v>
      </c>
      <c r="AL286" s="24"/>
      <c r="AM286" s="24">
        <f t="shared" si="148"/>
        <v>187.5</v>
      </c>
      <c r="AN286" s="47"/>
      <c r="AO286" s="24">
        <f t="shared" si="149"/>
        <v>187.5</v>
      </c>
      <c r="AP286" s="24"/>
      <c r="AQ286" s="24">
        <f t="shared" si="150"/>
        <v>187.5</v>
      </c>
      <c r="AR286" s="24">
        <v>86.2</v>
      </c>
      <c r="AS286" s="24">
        <f t="shared" si="156"/>
        <v>101.3</v>
      </c>
      <c r="AT286" s="42"/>
      <c r="AU286" s="42"/>
      <c r="AV286" s="42"/>
      <c r="AW286" s="1"/>
      <c r="AX286" s="1"/>
      <c r="AY286" s="1"/>
      <c r="AZ286" s="1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9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9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9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9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9"/>
      <c r="GG286" s="8"/>
      <c r="GH286" s="8"/>
    </row>
    <row r="287" spans="1:190" s="2" customFormat="1" ht="17.100000000000001" customHeight="1">
      <c r="A287" s="13" t="s">
        <v>269</v>
      </c>
      <c r="B287" s="24">
        <v>4526.2078537762418</v>
      </c>
      <c r="C287" s="24">
        <v>3187.2406499999997</v>
      </c>
      <c r="D287" s="4">
        <f t="shared" si="143"/>
        <v>0.70417460995320091</v>
      </c>
      <c r="E287" s="10">
        <v>15</v>
      </c>
      <c r="F287" s="5">
        <f t="shared" si="162"/>
        <v>1</v>
      </c>
      <c r="G287" s="5">
        <v>10</v>
      </c>
      <c r="H287" s="5"/>
      <c r="I287" s="5"/>
      <c r="J287" s="4">
        <f t="shared" si="163"/>
        <v>1.1725388448270779</v>
      </c>
      <c r="K287" s="5">
        <v>10</v>
      </c>
      <c r="L287" s="5"/>
      <c r="M287" s="5"/>
      <c r="N287" s="4">
        <f t="shared" si="164"/>
        <v>1.3</v>
      </c>
      <c r="O287" s="5">
        <v>15</v>
      </c>
      <c r="P287" s="5"/>
      <c r="Q287" s="5"/>
      <c r="R287" s="4">
        <f t="shared" si="165"/>
        <v>1.2315851119208745</v>
      </c>
      <c r="S287" s="5">
        <v>10</v>
      </c>
      <c r="T287" s="5"/>
      <c r="U287" s="5"/>
      <c r="V287" s="4">
        <f t="shared" si="166"/>
        <v>1.2012298850574712</v>
      </c>
      <c r="W287" s="5">
        <v>10</v>
      </c>
      <c r="X287" s="5" t="s">
        <v>401</v>
      </c>
      <c r="Y287" s="5" t="s">
        <v>401</v>
      </c>
      <c r="Z287" s="5" t="s">
        <v>401</v>
      </c>
      <c r="AA287" s="5"/>
      <c r="AB287" s="31">
        <f t="shared" si="144"/>
        <v>1.0873736795336035</v>
      </c>
      <c r="AC287" s="32">
        <v>1004</v>
      </c>
      <c r="AD287" s="24">
        <f t="shared" si="145"/>
        <v>547.63636363636363</v>
      </c>
      <c r="AE287" s="24">
        <f t="shared" si="146"/>
        <v>595.5</v>
      </c>
      <c r="AF287" s="24">
        <f t="shared" si="147"/>
        <v>47.863636363636374</v>
      </c>
      <c r="AG287" s="24">
        <v>95.8</v>
      </c>
      <c r="AH287" s="24">
        <v>79.599999999999994</v>
      </c>
      <c r="AI287" s="24">
        <v>66.7</v>
      </c>
      <c r="AJ287" s="24">
        <v>62.3</v>
      </c>
      <c r="AK287" s="24">
        <v>85</v>
      </c>
      <c r="AL287" s="24"/>
      <c r="AM287" s="24">
        <f t="shared" si="148"/>
        <v>206.1</v>
      </c>
      <c r="AN287" s="47"/>
      <c r="AO287" s="24">
        <f t="shared" si="149"/>
        <v>206.1</v>
      </c>
      <c r="AP287" s="24"/>
      <c r="AQ287" s="24">
        <f t="shared" si="150"/>
        <v>206.1</v>
      </c>
      <c r="AR287" s="24">
        <v>115.8</v>
      </c>
      <c r="AS287" s="24">
        <f t="shared" si="156"/>
        <v>90.3</v>
      </c>
      <c r="AT287" s="42"/>
      <c r="AU287" s="42"/>
      <c r="AV287" s="42"/>
      <c r="AW287" s="1"/>
      <c r="AX287" s="1"/>
      <c r="AY287" s="1"/>
      <c r="AZ287" s="1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9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9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9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9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9"/>
      <c r="GG287" s="8"/>
      <c r="GH287" s="8"/>
    </row>
    <row r="288" spans="1:190" s="2" customFormat="1" ht="17.100000000000001" customHeight="1">
      <c r="A288" s="13" t="s">
        <v>270</v>
      </c>
      <c r="B288" s="24">
        <v>29145.679427646373</v>
      </c>
      <c r="C288" s="24">
        <v>22722.622299999999</v>
      </c>
      <c r="D288" s="4">
        <f t="shared" si="143"/>
        <v>0.77962232297272405</v>
      </c>
      <c r="E288" s="10">
        <v>15</v>
      </c>
      <c r="F288" s="5">
        <f t="shared" si="162"/>
        <v>1</v>
      </c>
      <c r="G288" s="5">
        <v>10</v>
      </c>
      <c r="H288" s="5"/>
      <c r="I288" s="5"/>
      <c r="J288" s="4">
        <f t="shared" si="163"/>
        <v>1.1725388448270779</v>
      </c>
      <c r="K288" s="5">
        <v>10</v>
      </c>
      <c r="L288" s="5"/>
      <c r="M288" s="5"/>
      <c r="N288" s="4">
        <f t="shared" si="164"/>
        <v>1.3</v>
      </c>
      <c r="O288" s="5">
        <v>15</v>
      </c>
      <c r="P288" s="5"/>
      <c r="Q288" s="5"/>
      <c r="R288" s="4">
        <f t="shared" si="165"/>
        <v>1.2315851119208745</v>
      </c>
      <c r="S288" s="5">
        <v>10</v>
      </c>
      <c r="T288" s="5"/>
      <c r="U288" s="5"/>
      <c r="V288" s="4">
        <f t="shared" si="166"/>
        <v>1.2012298850574712</v>
      </c>
      <c r="W288" s="5">
        <v>10</v>
      </c>
      <c r="X288" s="5" t="s">
        <v>401</v>
      </c>
      <c r="Y288" s="5" t="s">
        <v>401</v>
      </c>
      <c r="Z288" s="5" t="s">
        <v>401</v>
      </c>
      <c r="AA288" s="5"/>
      <c r="AB288" s="31">
        <f t="shared" si="144"/>
        <v>1.1035410466092155</v>
      </c>
      <c r="AC288" s="32">
        <v>26</v>
      </c>
      <c r="AD288" s="24">
        <f t="shared" si="145"/>
        <v>14.181818181818183</v>
      </c>
      <c r="AE288" s="24">
        <f t="shared" si="146"/>
        <v>15.7</v>
      </c>
      <c r="AF288" s="24">
        <f t="shared" si="147"/>
        <v>1.5181818181818159</v>
      </c>
      <c r="AG288" s="24">
        <v>1.2</v>
      </c>
      <c r="AH288" s="24">
        <v>1.6</v>
      </c>
      <c r="AI288" s="24">
        <v>3.7</v>
      </c>
      <c r="AJ288" s="24">
        <v>2</v>
      </c>
      <c r="AK288" s="24">
        <v>2.7</v>
      </c>
      <c r="AL288" s="24"/>
      <c r="AM288" s="24">
        <f t="shared" si="148"/>
        <v>4.5</v>
      </c>
      <c r="AN288" s="47"/>
      <c r="AO288" s="24">
        <f t="shared" si="149"/>
        <v>4.5</v>
      </c>
      <c r="AP288" s="24"/>
      <c r="AQ288" s="24">
        <f t="shared" si="150"/>
        <v>4.5</v>
      </c>
      <c r="AR288" s="24">
        <v>2.2999999999999998</v>
      </c>
      <c r="AS288" s="24">
        <f t="shared" si="156"/>
        <v>2.2000000000000002</v>
      </c>
      <c r="AT288" s="42"/>
      <c r="AU288" s="42"/>
      <c r="AV288" s="42"/>
      <c r="AW288" s="1"/>
      <c r="AX288" s="1"/>
      <c r="AY288" s="1"/>
      <c r="AZ288" s="1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9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9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9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9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9"/>
      <c r="GG288" s="8"/>
      <c r="GH288" s="8"/>
    </row>
    <row r="289" spans="1:190" s="2" customFormat="1" ht="17.100000000000001" customHeight="1">
      <c r="A289" s="13" t="s">
        <v>163</v>
      </c>
      <c r="B289" s="24">
        <v>1838.4317437293698</v>
      </c>
      <c r="C289" s="24">
        <v>1734.2368000000004</v>
      </c>
      <c r="D289" s="4">
        <f t="shared" si="143"/>
        <v>0.94332400749455958</v>
      </c>
      <c r="E289" s="10">
        <v>15</v>
      </c>
      <c r="F289" s="5">
        <f t="shared" si="162"/>
        <v>1</v>
      </c>
      <c r="G289" s="5">
        <v>10</v>
      </c>
      <c r="H289" s="5"/>
      <c r="I289" s="5"/>
      <c r="J289" s="4">
        <f t="shared" si="163"/>
        <v>1.1725388448270779</v>
      </c>
      <c r="K289" s="5">
        <v>10</v>
      </c>
      <c r="L289" s="5"/>
      <c r="M289" s="5"/>
      <c r="N289" s="4">
        <f t="shared" si="164"/>
        <v>1.3</v>
      </c>
      <c r="O289" s="5">
        <v>15</v>
      </c>
      <c r="P289" s="5"/>
      <c r="Q289" s="5"/>
      <c r="R289" s="4">
        <f t="shared" si="165"/>
        <v>1.2315851119208745</v>
      </c>
      <c r="S289" s="5">
        <v>10</v>
      </c>
      <c r="T289" s="5"/>
      <c r="U289" s="5"/>
      <c r="V289" s="4">
        <f t="shared" si="166"/>
        <v>1.2012298850574712</v>
      </c>
      <c r="W289" s="5">
        <v>10</v>
      </c>
      <c r="X289" s="5" t="s">
        <v>401</v>
      </c>
      <c r="Y289" s="5" t="s">
        <v>401</v>
      </c>
      <c r="Z289" s="5" t="s">
        <v>401</v>
      </c>
      <c r="AA289" s="5"/>
      <c r="AB289" s="31">
        <f t="shared" si="144"/>
        <v>1.1386199790067517</v>
      </c>
      <c r="AC289" s="32">
        <v>912</v>
      </c>
      <c r="AD289" s="24">
        <f t="shared" si="145"/>
        <v>497.45454545454544</v>
      </c>
      <c r="AE289" s="24">
        <f t="shared" si="146"/>
        <v>566.4</v>
      </c>
      <c r="AF289" s="24">
        <f t="shared" si="147"/>
        <v>68.945454545454538</v>
      </c>
      <c r="AG289" s="24">
        <v>62.6</v>
      </c>
      <c r="AH289" s="24">
        <v>78.5</v>
      </c>
      <c r="AI289" s="24">
        <v>101</v>
      </c>
      <c r="AJ289" s="24">
        <v>64.400000000000006</v>
      </c>
      <c r="AK289" s="24">
        <v>94.6</v>
      </c>
      <c r="AL289" s="24"/>
      <c r="AM289" s="24">
        <f t="shared" si="148"/>
        <v>165.3</v>
      </c>
      <c r="AN289" s="47"/>
      <c r="AO289" s="24">
        <f t="shared" si="149"/>
        <v>165.3</v>
      </c>
      <c r="AP289" s="24"/>
      <c r="AQ289" s="24">
        <f t="shared" si="150"/>
        <v>165.3</v>
      </c>
      <c r="AR289" s="24">
        <v>108.8</v>
      </c>
      <c r="AS289" s="24">
        <f t="shared" si="156"/>
        <v>56.5</v>
      </c>
      <c r="AT289" s="42"/>
      <c r="AU289" s="42"/>
      <c r="AV289" s="42"/>
      <c r="AW289" s="1"/>
      <c r="AX289" s="1"/>
      <c r="AY289" s="1"/>
      <c r="AZ289" s="1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9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9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9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9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9"/>
      <c r="GG289" s="8"/>
      <c r="GH289" s="8"/>
    </row>
    <row r="290" spans="1:190" s="2" customFormat="1" ht="17.100000000000001" customHeight="1">
      <c r="A290" s="17" t="s">
        <v>271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24"/>
      <c r="AS290" s="24"/>
      <c r="AT290" s="42"/>
      <c r="AU290" s="42"/>
      <c r="AV290" s="42"/>
      <c r="AW290" s="1"/>
      <c r="AX290" s="1"/>
      <c r="AY290" s="1"/>
      <c r="AZ290" s="1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9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9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9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9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9"/>
      <c r="GG290" s="8"/>
      <c r="GH290" s="8"/>
    </row>
    <row r="291" spans="1:190" s="2" customFormat="1" ht="17.100000000000001" customHeight="1">
      <c r="A291" s="33" t="s">
        <v>67</v>
      </c>
      <c r="B291" s="24">
        <v>1379.1189686797322</v>
      </c>
      <c r="C291" s="24">
        <v>1573.9666200000001</v>
      </c>
      <c r="D291" s="4">
        <f t="shared" si="143"/>
        <v>1.1412841500590778</v>
      </c>
      <c r="E291" s="10">
        <v>15</v>
      </c>
      <c r="F291" s="5">
        <f>F$49</f>
        <v>1</v>
      </c>
      <c r="G291" s="5">
        <v>10</v>
      </c>
      <c r="H291" s="5"/>
      <c r="I291" s="5"/>
      <c r="J291" s="4">
        <f>J$49</f>
        <v>1.0491646747859518</v>
      </c>
      <c r="K291" s="5">
        <v>10</v>
      </c>
      <c r="L291" s="5"/>
      <c r="M291" s="5"/>
      <c r="N291" s="4">
        <f>N$49</f>
        <v>1.2749762030671601</v>
      </c>
      <c r="O291" s="5">
        <v>15</v>
      </c>
      <c r="P291" s="5"/>
      <c r="Q291" s="5"/>
      <c r="R291" s="4">
        <f>R$49</f>
        <v>0.99956912802283626</v>
      </c>
      <c r="S291" s="5">
        <v>10</v>
      </c>
      <c r="T291" s="5"/>
      <c r="U291" s="5"/>
      <c r="V291" s="4">
        <f>V$49</f>
        <v>0.67992801771871547</v>
      </c>
      <c r="W291" s="5">
        <v>10</v>
      </c>
      <c r="X291" s="5" t="s">
        <v>401</v>
      </c>
      <c r="Y291" s="5" t="s">
        <v>401</v>
      </c>
      <c r="Z291" s="5" t="s">
        <v>401</v>
      </c>
      <c r="AA291" s="5"/>
      <c r="AB291" s="31">
        <f t="shared" si="144"/>
        <v>1.0504360500309802</v>
      </c>
      <c r="AC291" s="32">
        <v>756</v>
      </c>
      <c r="AD291" s="24">
        <f t="shared" si="145"/>
        <v>412.36363636363637</v>
      </c>
      <c r="AE291" s="24">
        <f t="shared" si="146"/>
        <v>433.2</v>
      </c>
      <c r="AF291" s="24">
        <f t="shared" si="147"/>
        <v>20.836363636363615</v>
      </c>
      <c r="AG291" s="24">
        <v>58.8</v>
      </c>
      <c r="AH291" s="24">
        <v>74.2</v>
      </c>
      <c r="AI291" s="24">
        <v>78.400000000000006</v>
      </c>
      <c r="AJ291" s="24">
        <v>81.099999999999994</v>
      </c>
      <c r="AK291" s="24">
        <v>77.5</v>
      </c>
      <c r="AL291" s="24"/>
      <c r="AM291" s="24">
        <f t="shared" si="148"/>
        <v>63.2</v>
      </c>
      <c r="AN291" s="47"/>
      <c r="AO291" s="24">
        <f t="shared" si="149"/>
        <v>63.2</v>
      </c>
      <c r="AP291" s="24"/>
      <c r="AQ291" s="24">
        <f t="shared" si="150"/>
        <v>63.2</v>
      </c>
      <c r="AR291" s="24">
        <v>73.099999999999994</v>
      </c>
      <c r="AS291" s="24">
        <f t="shared" si="156"/>
        <v>-9.9</v>
      </c>
      <c r="AT291" s="42"/>
      <c r="AU291" s="42"/>
      <c r="AV291" s="42"/>
      <c r="AW291" s="1"/>
      <c r="AX291" s="1"/>
      <c r="AY291" s="1"/>
      <c r="AZ291" s="1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9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9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9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9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9"/>
      <c r="GG291" s="8"/>
      <c r="GH291" s="8"/>
    </row>
    <row r="292" spans="1:190" s="2" customFormat="1" ht="17.100000000000001" customHeight="1">
      <c r="A292" s="33" t="s">
        <v>272</v>
      </c>
      <c r="B292" s="24">
        <v>488.40335023750197</v>
      </c>
      <c r="C292" s="24">
        <v>1637.8806999999999</v>
      </c>
      <c r="D292" s="4">
        <f t="shared" si="143"/>
        <v>1.3</v>
      </c>
      <c r="E292" s="10">
        <v>15</v>
      </c>
      <c r="F292" s="5">
        <f t="shared" ref="F292:F314" si="167">F$49</f>
        <v>1</v>
      </c>
      <c r="G292" s="5">
        <v>10</v>
      </c>
      <c r="H292" s="5"/>
      <c r="I292" s="5"/>
      <c r="J292" s="4">
        <f t="shared" ref="J292:J314" si="168">J$49</f>
        <v>1.0491646747859518</v>
      </c>
      <c r="K292" s="5">
        <v>10</v>
      </c>
      <c r="L292" s="5"/>
      <c r="M292" s="5"/>
      <c r="N292" s="4">
        <f t="shared" ref="N292:N314" si="169">N$49</f>
        <v>1.2749762030671601</v>
      </c>
      <c r="O292" s="5">
        <v>15</v>
      </c>
      <c r="P292" s="5"/>
      <c r="Q292" s="5"/>
      <c r="R292" s="4">
        <f t="shared" ref="R292:R314" si="170">R$49</f>
        <v>0.99956912802283626</v>
      </c>
      <c r="S292" s="5">
        <v>10</v>
      </c>
      <c r="T292" s="5"/>
      <c r="U292" s="5"/>
      <c r="V292" s="4">
        <f t="shared" ref="V292:V314" si="171">V$49</f>
        <v>0.67992801771871547</v>
      </c>
      <c r="W292" s="5">
        <v>10</v>
      </c>
      <c r="X292" s="5" t="s">
        <v>401</v>
      </c>
      <c r="Y292" s="5" t="s">
        <v>401</v>
      </c>
      <c r="Z292" s="5" t="s">
        <v>401</v>
      </c>
      <c r="AA292" s="5"/>
      <c r="AB292" s="31">
        <f t="shared" si="144"/>
        <v>1.0844465893040349</v>
      </c>
      <c r="AC292" s="32">
        <v>791</v>
      </c>
      <c r="AD292" s="24">
        <f t="shared" si="145"/>
        <v>431.45454545454544</v>
      </c>
      <c r="AE292" s="24">
        <f t="shared" si="146"/>
        <v>467.9</v>
      </c>
      <c r="AF292" s="24">
        <f t="shared" si="147"/>
        <v>36.445454545454538</v>
      </c>
      <c r="AG292" s="24">
        <v>31</v>
      </c>
      <c r="AH292" s="24">
        <v>93.5</v>
      </c>
      <c r="AI292" s="24">
        <v>100.1</v>
      </c>
      <c r="AJ292" s="24">
        <v>84.9</v>
      </c>
      <c r="AK292" s="24">
        <v>52.7</v>
      </c>
      <c r="AL292" s="24">
        <v>22.2</v>
      </c>
      <c r="AM292" s="24">
        <f t="shared" si="148"/>
        <v>83.5</v>
      </c>
      <c r="AN292" s="47"/>
      <c r="AO292" s="24">
        <f t="shared" si="149"/>
        <v>83.5</v>
      </c>
      <c r="AP292" s="24"/>
      <c r="AQ292" s="24">
        <f t="shared" si="150"/>
        <v>83.5</v>
      </c>
      <c r="AR292" s="24">
        <v>108.6</v>
      </c>
      <c r="AS292" s="24">
        <f t="shared" si="156"/>
        <v>-25.1</v>
      </c>
      <c r="AT292" s="42"/>
      <c r="AU292" s="42"/>
      <c r="AV292" s="42"/>
      <c r="AW292" s="1"/>
      <c r="AX292" s="1"/>
      <c r="AY292" s="1"/>
      <c r="AZ292" s="1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9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9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9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9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9"/>
      <c r="GG292" s="8"/>
      <c r="GH292" s="8"/>
    </row>
    <row r="293" spans="1:190" s="2" customFormat="1" ht="17.100000000000001" customHeight="1">
      <c r="A293" s="33" t="s">
        <v>273</v>
      </c>
      <c r="B293" s="24">
        <v>3462.1028625115487</v>
      </c>
      <c r="C293" s="24">
        <v>3016.9483300000002</v>
      </c>
      <c r="D293" s="4">
        <f t="shared" si="143"/>
        <v>0.87142076645619493</v>
      </c>
      <c r="E293" s="10">
        <v>15</v>
      </c>
      <c r="F293" s="5">
        <f t="shared" si="167"/>
        <v>1</v>
      </c>
      <c r="G293" s="5">
        <v>10</v>
      </c>
      <c r="H293" s="5"/>
      <c r="I293" s="5"/>
      <c r="J293" s="4">
        <f t="shared" si="168"/>
        <v>1.0491646747859518</v>
      </c>
      <c r="K293" s="5">
        <v>10</v>
      </c>
      <c r="L293" s="5"/>
      <c r="M293" s="5"/>
      <c r="N293" s="4">
        <f t="shared" si="169"/>
        <v>1.2749762030671601</v>
      </c>
      <c r="O293" s="5">
        <v>15</v>
      </c>
      <c r="P293" s="5"/>
      <c r="Q293" s="5"/>
      <c r="R293" s="4">
        <f t="shared" si="170"/>
        <v>0.99956912802283626</v>
      </c>
      <c r="S293" s="5">
        <v>10</v>
      </c>
      <c r="T293" s="5"/>
      <c r="U293" s="5"/>
      <c r="V293" s="4">
        <f t="shared" si="171"/>
        <v>0.67992801771871547</v>
      </c>
      <c r="W293" s="5">
        <v>10</v>
      </c>
      <c r="X293" s="5" t="s">
        <v>401</v>
      </c>
      <c r="Y293" s="5" t="s">
        <v>401</v>
      </c>
      <c r="Z293" s="5" t="s">
        <v>401</v>
      </c>
      <c r="AA293" s="5"/>
      <c r="AB293" s="31">
        <f t="shared" si="144"/>
        <v>0.9926081821160766</v>
      </c>
      <c r="AC293" s="32">
        <v>173</v>
      </c>
      <c r="AD293" s="24">
        <f t="shared" si="145"/>
        <v>94.36363636363636</v>
      </c>
      <c r="AE293" s="24">
        <f t="shared" si="146"/>
        <v>93.7</v>
      </c>
      <c r="AF293" s="24">
        <f t="shared" si="147"/>
        <v>-0.66363636363635692</v>
      </c>
      <c r="AG293" s="24">
        <v>1.2</v>
      </c>
      <c r="AH293" s="24">
        <v>20.399999999999999</v>
      </c>
      <c r="AI293" s="24">
        <v>16.5</v>
      </c>
      <c r="AJ293" s="24">
        <v>12.1</v>
      </c>
      <c r="AK293" s="24">
        <v>18.600000000000001</v>
      </c>
      <c r="AL293" s="24"/>
      <c r="AM293" s="24">
        <f t="shared" si="148"/>
        <v>24.9</v>
      </c>
      <c r="AN293" s="47"/>
      <c r="AO293" s="24">
        <f t="shared" si="149"/>
        <v>24.9</v>
      </c>
      <c r="AP293" s="24"/>
      <c r="AQ293" s="24">
        <f t="shared" si="150"/>
        <v>24.9</v>
      </c>
      <c r="AR293" s="24">
        <v>21.7</v>
      </c>
      <c r="AS293" s="24">
        <f t="shared" si="156"/>
        <v>3.2</v>
      </c>
      <c r="AT293" s="42"/>
      <c r="AU293" s="42"/>
      <c r="AV293" s="42"/>
      <c r="AZ293" s="1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9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9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9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9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9"/>
      <c r="GG293" s="8"/>
      <c r="GH293" s="8"/>
    </row>
    <row r="294" spans="1:190" s="2" customFormat="1" ht="17.100000000000001" customHeight="1">
      <c r="A294" s="33" t="s">
        <v>49</v>
      </c>
      <c r="B294" s="24">
        <v>15612.545769432572</v>
      </c>
      <c r="C294" s="24">
        <v>18108.615320000001</v>
      </c>
      <c r="D294" s="4">
        <f t="shared" si="143"/>
        <v>1.1598758836277951</v>
      </c>
      <c r="E294" s="10">
        <v>15</v>
      </c>
      <c r="F294" s="5">
        <f t="shared" si="167"/>
        <v>1</v>
      </c>
      <c r="G294" s="5">
        <v>10</v>
      </c>
      <c r="H294" s="5"/>
      <c r="I294" s="5"/>
      <c r="J294" s="4">
        <f t="shared" si="168"/>
        <v>1.0491646747859518</v>
      </c>
      <c r="K294" s="5">
        <v>10</v>
      </c>
      <c r="L294" s="5"/>
      <c r="M294" s="5"/>
      <c r="N294" s="4">
        <f t="shared" si="169"/>
        <v>1.2749762030671601</v>
      </c>
      <c r="O294" s="5">
        <v>15</v>
      </c>
      <c r="P294" s="5"/>
      <c r="Q294" s="5"/>
      <c r="R294" s="4">
        <f t="shared" si="170"/>
        <v>0.99956912802283626</v>
      </c>
      <c r="S294" s="5">
        <v>10</v>
      </c>
      <c r="T294" s="5"/>
      <c r="U294" s="5"/>
      <c r="V294" s="4">
        <f t="shared" si="171"/>
        <v>0.67992801771871547</v>
      </c>
      <c r="W294" s="5">
        <v>10</v>
      </c>
      <c r="X294" s="5" t="s">
        <v>401</v>
      </c>
      <c r="Y294" s="5" t="s">
        <v>401</v>
      </c>
      <c r="Z294" s="5" t="s">
        <v>401</v>
      </c>
      <c r="AA294" s="5"/>
      <c r="AB294" s="31">
        <f t="shared" si="144"/>
        <v>1.0544199929385623</v>
      </c>
      <c r="AC294" s="32">
        <v>65</v>
      </c>
      <c r="AD294" s="24">
        <f t="shared" si="145"/>
        <v>35.454545454545453</v>
      </c>
      <c r="AE294" s="24">
        <f t="shared" si="146"/>
        <v>37.4</v>
      </c>
      <c r="AF294" s="24">
        <f t="shared" si="147"/>
        <v>1.9454545454545453</v>
      </c>
      <c r="AG294" s="24">
        <v>7.2</v>
      </c>
      <c r="AH294" s="24">
        <v>7.2</v>
      </c>
      <c r="AI294" s="24">
        <v>4.9000000000000004</v>
      </c>
      <c r="AJ294" s="24">
        <v>6.6</v>
      </c>
      <c r="AK294" s="24">
        <v>4.9000000000000004</v>
      </c>
      <c r="AL294" s="24"/>
      <c r="AM294" s="24">
        <f t="shared" si="148"/>
        <v>6.6</v>
      </c>
      <c r="AN294" s="47"/>
      <c r="AO294" s="24">
        <f t="shared" si="149"/>
        <v>6.6</v>
      </c>
      <c r="AP294" s="24"/>
      <c r="AQ294" s="24">
        <f t="shared" si="150"/>
        <v>6.6</v>
      </c>
      <c r="AR294" s="24">
        <v>7.6</v>
      </c>
      <c r="AS294" s="24">
        <f t="shared" si="156"/>
        <v>-1</v>
      </c>
      <c r="AT294" s="42"/>
      <c r="AU294" s="42"/>
      <c r="AV294" s="42"/>
      <c r="AZ294" s="1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9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9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9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9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9"/>
      <c r="GG294" s="8"/>
      <c r="GH294" s="8"/>
    </row>
    <row r="295" spans="1:190" s="2" customFormat="1" ht="17.100000000000001" customHeight="1">
      <c r="A295" s="33" t="s">
        <v>274</v>
      </c>
      <c r="B295" s="24">
        <v>1419.4529248221381</v>
      </c>
      <c r="C295" s="24">
        <v>1258.13258</v>
      </c>
      <c r="D295" s="4">
        <f t="shared" si="143"/>
        <v>0.88635033821755516</v>
      </c>
      <c r="E295" s="10">
        <v>15</v>
      </c>
      <c r="F295" s="5">
        <f t="shared" si="167"/>
        <v>1</v>
      </c>
      <c r="G295" s="5">
        <v>10</v>
      </c>
      <c r="H295" s="5"/>
      <c r="I295" s="5"/>
      <c r="J295" s="4">
        <f t="shared" si="168"/>
        <v>1.0491646747859518</v>
      </c>
      <c r="K295" s="5">
        <v>10</v>
      </c>
      <c r="L295" s="5"/>
      <c r="M295" s="5"/>
      <c r="N295" s="4">
        <f t="shared" si="169"/>
        <v>1.2749762030671601</v>
      </c>
      <c r="O295" s="5">
        <v>15</v>
      </c>
      <c r="P295" s="5"/>
      <c r="Q295" s="5"/>
      <c r="R295" s="4">
        <f t="shared" si="170"/>
        <v>0.99956912802283626</v>
      </c>
      <c r="S295" s="5">
        <v>10</v>
      </c>
      <c r="T295" s="5"/>
      <c r="U295" s="5"/>
      <c r="V295" s="4">
        <f t="shared" si="171"/>
        <v>0.67992801771871547</v>
      </c>
      <c r="W295" s="5">
        <v>10</v>
      </c>
      <c r="X295" s="5" t="s">
        <v>401</v>
      </c>
      <c r="Y295" s="5" t="s">
        <v>401</v>
      </c>
      <c r="Z295" s="5" t="s">
        <v>401</v>
      </c>
      <c r="AA295" s="5"/>
      <c r="AB295" s="31">
        <f t="shared" si="144"/>
        <v>0.99580737606493941</v>
      </c>
      <c r="AC295" s="32">
        <v>634</v>
      </c>
      <c r="AD295" s="24">
        <f t="shared" si="145"/>
        <v>345.81818181818181</v>
      </c>
      <c r="AE295" s="24">
        <f t="shared" si="146"/>
        <v>344.4</v>
      </c>
      <c r="AF295" s="24">
        <f t="shared" si="147"/>
        <v>-1.4181818181818358</v>
      </c>
      <c r="AG295" s="24">
        <v>44.9</v>
      </c>
      <c r="AH295" s="24">
        <v>35.9</v>
      </c>
      <c r="AI295" s="24">
        <v>97.5</v>
      </c>
      <c r="AJ295" s="24">
        <v>39.6</v>
      </c>
      <c r="AK295" s="24">
        <v>58.1</v>
      </c>
      <c r="AL295" s="24"/>
      <c r="AM295" s="24">
        <f t="shared" si="148"/>
        <v>68.400000000000006</v>
      </c>
      <c r="AN295" s="47"/>
      <c r="AO295" s="24">
        <f t="shared" si="149"/>
        <v>68.400000000000006</v>
      </c>
      <c r="AP295" s="24"/>
      <c r="AQ295" s="24">
        <f t="shared" si="150"/>
        <v>68.400000000000006</v>
      </c>
      <c r="AR295" s="24">
        <v>57.8</v>
      </c>
      <c r="AS295" s="24">
        <f t="shared" si="156"/>
        <v>10.6</v>
      </c>
      <c r="AT295" s="42"/>
      <c r="AU295" s="42"/>
      <c r="AV295" s="42"/>
      <c r="AZ295" s="1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9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9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9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9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9"/>
      <c r="GG295" s="8"/>
      <c r="GH295" s="8"/>
    </row>
    <row r="296" spans="1:190" s="2" customFormat="1" ht="17.100000000000001" customHeight="1">
      <c r="A296" s="33" t="s">
        <v>275</v>
      </c>
      <c r="B296" s="24">
        <v>1840.8949481144534</v>
      </c>
      <c r="C296" s="24">
        <v>1207.15878</v>
      </c>
      <c r="D296" s="4">
        <f t="shared" si="143"/>
        <v>0.6557456096212545</v>
      </c>
      <c r="E296" s="10">
        <v>15</v>
      </c>
      <c r="F296" s="5">
        <f t="shared" si="167"/>
        <v>1</v>
      </c>
      <c r="G296" s="5">
        <v>10</v>
      </c>
      <c r="H296" s="5"/>
      <c r="I296" s="5"/>
      <c r="J296" s="4">
        <f t="shared" si="168"/>
        <v>1.0491646747859518</v>
      </c>
      <c r="K296" s="5">
        <v>10</v>
      </c>
      <c r="L296" s="5"/>
      <c r="M296" s="5"/>
      <c r="N296" s="4">
        <f t="shared" si="169"/>
        <v>1.2749762030671601</v>
      </c>
      <c r="O296" s="5">
        <v>15</v>
      </c>
      <c r="P296" s="5"/>
      <c r="Q296" s="5"/>
      <c r="R296" s="4">
        <f t="shared" si="170"/>
        <v>0.99956912802283626</v>
      </c>
      <c r="S296" s="5">
        <v>10</v>
      </c>
      <c r="T296" s="5"/>
      <c r="U296" s="5"/>
      <c r="V296" s="4">
        <f t="shared" si="171"/>
        <v>0.67992801771871547</v>
      </c>
      <c r="W296" s="5">
        <v>10</v>
      </c>
      <c r="X296" s="5" t="s">
        <v>401</v>
      </c>
      <c r="Y296" s="5" t="s">
        <v>401</v>
      </c>
      <c r="Z296" s="5" t="s">
        <v>401</v>
      </c>
      <c r="AA296" s="5"/>
      <c r="AB296" s="31">
        <f t="shared" si="144"/>
        <v>0.94639207708001782</v>
      </c>
      <c r="AC296" s="32">
        <v>1020</v>
      </c>
      <c r="AD296" s="24">
        <f t="shared" si="145"/>
        <v>556.36363636363637</v>
      </c>
      <c r="AE296" s="24">
        <f t="shared" si="146"/>
        <v>526.5</v>
      </c>
      <c r="AF296" s="24">
        <f t="shared" si="147"/>
        <v>-29.863636363636374</v>
      </c>
      <c r="AG296" s="24">
        <v>47.2</v>
      </c>
      <c r="AH296" s="24">
        <v>118.4</v>
      </c>
      <c r="AI296" s="24">
        <v>0</v>
      </c>
      <c r="AJ296" s="24">
        <v>55.5</v>
      </c>
      <c r="AK296" s="24">
        <v>43.1</v>
      </c>
      <c r="AL296" s="24">
        <v>92.8</v>
      </c>
      <c r="AM296" s="24">
        <f t="shared" si="148"/>
        <v>169.5</v>
      </c>
      <c r="AN296" s="47"/>
      <c r="AO296" s="24">
        <f t="shared" si="149"/>
        <v>169.5</v>
      </c>
      <c r="AP296" s="24">
        <f>MIN(AO296,46.4)</f>
        <v>46.4</v>
      </c>
      <c r="AQ296" s="24">
        <f t="shared" si="150"/>
        <v>123.1</v>
      </c>
      <c r="AR296" s="24">
        <v>78.7</v>
      </c>
      <c r="AS296" s="24">
        <f t="shared" si="156"/>
        <v>44.4</v>
      </c>
      <c r="AT296" s="42"/>
      <c r="AU296" s="42"/>
      <c r="AV296" s="42"/>
      <c r="AZ296" s="1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9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9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9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9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9"/>
      <c r="GG296" s="8"/>
      <c r="GH296" s="8"/>
    </row>
    <row r="297" spans="1:190" s="2" customFormat="1" ht="17.100000000000001" customHeight="1">
      <c r="A297" s="33" t="s">
        <v>276</v>
      </c>
      <c r="B297" s="24">
        <v>6543.4236821357108</v>
      </c>
      <c r="C297" s="24">
        <v>4765.1782499999999</v>
      </c>
      <c r="D297" s="4">
        <f t="shared" si="143"/>
        <v>0.72823929512763741</v>
      </c>
      <c r="E297" s="10">
        <v>15</v>
      </c>
      <c r="F297" s="5">
        <f t="shared" si="167"/>
        <v>1</v>
      </c>
      <c r="G297" s="5">
        <v>10</v>
      </c>
      <c r="H297" s="5"/>
      <c r="I297" s="5"/>
      <c r="J297" s="4">
        <f t="shared" si="168"/>
        <v>1.0491646747859518</v>
      </c>
      <c r="K297" s="5">
        <v>10</v>
      </c>
      <c r="L297" s="5"/>
      <c r="M297" s="5"/>
      <c r="N297" s="4">
        <f t="shared" si="169"/>
        <v>1.2749762030671601</v>
      </c>
      <c r="O297" s="5">
        <v>15</v>
      </c>
      <c r="P297" s="5"/>
      <c r="Q297" s="5"/>
      <c r="R297" s="4">
        <f t="shared" si="170"/>
        <v>0.99956912802283626</v>
      </c>
      <c r="S297" s="5">
        <v>10</v>
      </c>
      <c r="T297" s="5"/>
      <c r="U297" s="5"/>
      <c r="V297" s="4">
        <f t="shared" si="171"/>
        <v>0.67992801771871547</v>
      </c>
      <c r="W297" s="5">
        <v>10</v>
      </c>
      <c r="X297" s="5" t="s">
        <v>401</v>
      </c>
      <c r="Y297" s="5" t="s">
        <v>401</v>
      </c>
      <c r="Z297" s="5" t="s">
        <v>401</v>
      </c>
      <c r="AA297" s="5"/>
      <c r="AB297" s="31">
        <f t="shared" si="144"/>
        <v>0.96192643825995716</v>
      </c>
      <c r="AC297" s="32">
        <v>113</v>
      </c>
      <c r="AD297" s="24">
        <f t="shared" si="145"/>
        <v>61.63636363636364</v>
      </c>
      <c r="AE297" s="24">
        <f t="shared" si="146"/>
        <v>59.3</v>
      </c>
      <c r="AF297" s="24">
        <f t="shared" si="147"/>
        <v>-2.3363636363636431</v>
      </c>
      <c r="AG297" s="24">
        <v>7.7</v>
      </c>
      <c r="AH297" s="24">
        <v>6.1</v>
      </c>
      <c r="AI297" s="24">
        <v>6.6</v>
      </c>
      <c r="AJ297" s="24">
        <v>11.1</v>
      </c>
      <c r="AK297" s="24">
        <v>6.8</v>
      </c>
      <c r="AL297" s="24">
        <v>6.1</v>
      </c>
      <c r="AM297" s="24">
        <f t="shared" si="148"/>
        <v>14.9</v>
      </c>
      <c r="AN297" s="47"/>
      <c r="AO297" s="24">
        <f t="shared" si="149"/>
        <v>14.9</v>
      </c>
      <c r="AP297" s="24"/>
      <c r="AQ297" s="24">
        <f t="shared" si="150"/>
        <v>14.9</v>
      </c>
      <c r="AR297" s="24">
        <v>10.9</v>
      </c>
      <c r="AS297" s="24">
        <f t="shared" si="156"/>
        <v>4</v>
      </c>
      <c r="AT297" s="42"/>
      <c r="AU297" s="42"/>
      <c r="AV297" s="42"/>
      <c r="AZ297" s="1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9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9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9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9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9"/>
      <c r="GG297" s="8"/>
      <c r="GH297" s="8"/>
    </row>
    <row r="298" spans="1:190" s="2" customFormat="1" ht="17.100000000000001" customHeight="1">
      <c r="A298" s="33" t="s">
        <v>277</v>
      </c>
      <c r="B298" s="24">
        <v>1961.3209771198615</v>
      </c>
      <c r="C298" s="24">
        <v>1717.2209</v>
      </c>
      <c r="D298" s="4">
        <f t="shared" si="143"/>
        <v>0.87554302433540743</v>
      </c>
      <c r="E298" s="10">
        <v>15</v>
      </c>
      <c r="F298" s="5">
        <f t="shared" si="167"/>
        <v>1</v>
      </c>
      <c r="G298" s="5">
        <v>10</v>
      </c>
      <c r="H298" s="5"/>
      <c r="I298" s="5"/>
      <c r="J298" s="4">
        <f t="shared" si="168"/>
        <v>1.0491646747859518</v>
      </c>
      <c r="K298" s="5">
        <v>10</v>
      </c>
      <c r="L298" s="5"/>
      <c r="M298" s="5"/>
      <c r="N298" s="4">
        <f t="shared" si="169"/>
        <v>1.2749762030671601</v>
      </c>
      <c r="O298" s="5">
        <v>15</v>
      </c>
      <c r="P298" s="5"/>
      <c r="Q298" s="5"/>
      <c r="R298" s="4">
        <f t="shared" si="170"/>
        <v>0.99956912802283626</v>
      </c>
      <c r="S298" s="5">
        <v>10</v>
      </c>
      <c r="T298" s="5"/>
      <c r="U298" s="5"/>
      <c r="V298" s="4">
        <f t="shared" si="171"/>
        <v>0.67992801771871547</v>
      </c>
      <c r="W298" s="5">
        <v>10</v>
      </c>
      <c r="X298" s="5" t="s">
        <v>401</v>
      </c>
      <c r="Y298" s="5" t="s">
        <v>401</v>
      </c>
      <c r="Z298" s="5" t="s">
        <v>401</v>
      </c>
      <c r="AA298" s="5"/>
      <c r="AB298" s="31">
        <f t="shared" si="144"/>
        <v>0.99349152309019362</v>
      </c>
      <c r="AC298" s="32">
        <v>1140</v>
      </c>
      <c r="AD298" s="24">
        <f t="shared" si="145"/>
        <v>621.81818181818187</v>
      </c>
      <c r="AE298" s="24">
        <f t="shared" si="146"/>
        <v>617.79999999999995</v>
      </c>
      <c r="AF298" s="24">
        <f t="shared" si="147"/>
        <v>-4.0181818181819153</v>
      </c>
      <c r="AG298" s="24">
        <v>58.9</v>
      </c>
      <c r="AH298" s="24">
        <v>87.6</v>
      </c>
      <c r="AI298" s="24">
        <v>156.4</v>
      </c>
      <c r="AJ298" s="24">
        <v>95.3</v>
      </c>
      <c r="AK298" s="24">
        <v>79.3</v>
      </c>
      <c r="AL298" s="24"/>
      <c r="AM298" s="24">
        <f t="shared" si="148"/>
        <v>140.30000000000001</v>
      </c>
      <c r="AN298" s="47"/>
      <c r="AO298" s="24">
        <f t="shared" si="149"/>
        <v>140.30000000000001</v>
      </c>
      <c r="AP298" s="24"/>
      <c r="AQ298" s="24">
        <f t="shared" si="150"/>
        <v>140.30000000000001</v>
      </c>
      <c r="AR298" s="24">
        <v>119.9</v>
      </c>
      <c r="AS298" s="24">
        <f t="shared" si="156"/>
        <v>20.399999999999999</v>
      </c>
      <c r="AT298" s="42"/>
      <c r="AU298" s="42"/>
      <c r="AV298" s="42"/>
      <c r="AZ298" s="1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9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9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9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9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9"/>
      <c r="GG298" s="8"/>
      <c r="GH298" s="8"/>
    </row>
    <row r="299" spans="1:190" s="2" customFormat="1" ht="17.100000000000001" customHeight="1">
      <c r="A299" s="33" t="s">
        <v>278</v>
      </c>
      <c r="B299" s="24">
        <v>1597.0886273087262</v>
      </c>
      <c r="C299" s="24">
        <v>751.60113000000001</v>
      </c>
      <c r="D299" s="4">
        <f t="shared" si="143"/>
        <v>0.47060702652834763</v>
      </c>
      <c r="E299" s="10">
        <v>15</v>
      </c>
      <c r="F299" s="5">
        <f t="shared" si="167"/>
        <v>1</v>
      </c>
      <c r="G299" s="5">
        <v>10</v>
      </c>
      <c r="H299" s="5"/>
      <c r="I299" s="5"/>
      <c r="J299" s="4">
        <f t="shared" si="168"/>
        <v>1.0491646747859518</v>
      </c>
      <c r="K299" s="5">
        <v>10</v>
      </c>
      <c r="L299" s="5"/>
      <c r="M299" s="5"/>
      <c r="N299" s="4">
        <f t="shared" si="169"/>
        <v>1.2749762030671601</v>
      </c>
      <c r="O299" s="5">
        <v>15</v>
      </c>
      <c r="P299" s="5"/>
      <c r="Q299" s="5"/>
      <c r="R299" s="4">
        <f t="shared" si="170"/>
        <v>0.99956912802283626</v>
      </c>
      <c r="S299" s="5">
        <v>10</v>
      </c>
      <c r="T299" s="5"/>
      <c r="U299" s="5"/>
      <c r="V299" s="4">
        <f t="shared" si="171"/>
        <v>0.67992801771871547</v>
      </c>
      <c r="W299" s="5">
        <v>10</v>
      </c>
      <c r="X299" s="5" t="s">
        <v>401</v>
      </c>
      <c r="Y299" s="5" t="s">
        <v>401</v>
      </c>
      <c r="Z299" s="5" t="s">
        <v>401</v>
      </c>
      <c r="AA299" s="5"/>
      <c r="AB299" s="31">
        <f t="shared" si="144"/>
        <v>0.90671952356010932</v>
      </c>
      <c r="AC299" s="32">
        <v>392</v>
      </c>
      <c r="AD299" s="24">
        <f t="shared" si="145"/>
        <v>213.81818181818181</v>
      </c>
      <c r="AE299" s="24">
        <f t="shared" si="146"/>
        <v>193.9</v>
      </c>
      <c r="AF299" s="24">
        <f t="shared" si="147"/>
        <v>-19.918181818181807</v>
      </c>
      <c r="AG299" s="24">
        <v>22</v>
      </c>
      <c r="AH299" s="24">
        <v>21.1</v>
      </c>
      <c r="AI299" s="24">
        <v>38</v>
      </c>
      <c r="AJ299" s="24">
        <v>37.4</v>
      </c>
      <c r="AK299" s="24">
        <v>19</v>
      </c>
      <c r="AL299" s="24">
        <v>0.7</v>
      </c>
      <c r="AM299" s="24">
        <f t="shared" si="148"/>
        <v>55.7</v>
      </c>
      <c r="AN299" s="47"/>
      <c r="AO299" s="24">
        <f t="shared" si="149"/>
        <v>55.7</v>
      </c>
      <c r="AP299" s="24"/>
      <c r="AQ299" s="24">
        <f t="shared" si="150"/>
        <v>55.7</v>
      </c>
      <c r="AR299" s="24">
        <v>30.1</v>
      </c>
      <c r="AS299" s="24">
        <f t="shared" si="156"/>
        <v>25.6</v>
      </c>
      <c r="AT299" s="42"/>
      <c r="AU299" s="42"/>
      <c r="AV299" s="42"/>
      <c r="AZ299" s="1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9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9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9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9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9"/>
      <c r="GG299" s="8"/>
      <c r="GH299" s="8"/>
    </row>
    <row r="300" spans="1:190" s="2" customFormat="1" ht="17.100000000000001" customHeight="1">
      <c r="A300" s="33" t="s">
        <v>279</v>
      </c>
      <c r="B300" s="24">
        <v>3986.0584690840924</v>
      </c>
      <c r="C300" s="24">
        <v>3520.18948</v>
      </c>
      <c r="D300" s="4">
        <f t="shared" si="143"/>
        <v>0.88312540001673911</v>
      </c>
      <c r="E300" s="10">
        <v>15</v>
      </c>
      <c r="F300" s="5">
        <f t="shared" si="167"/>
        <v>1</v>
      </c>
      <c r="G300" s="5">
        <v>10</v>
      </c>
      <c r="H300" s="5"/>
      <c r="I300" s="5"/>
      <c r="J300" s="4">
        <f t="shared" si="168"/>
        <v>1.0491646747859518</v>
      </c>
      <c r="K300" s="5">
        <v>10</v>
      </c>
      <c r="L300" s="5"/>
      <c r="M300" s="5"/>
      <c r="N300" s="4">
        <f t="shared" si="169"/>
        <v>1.2749762030671601</v>
      </c>
      <c r="O300" s="5">
        <v>15</v>
      </c>
      <c r="P300" s="5"/>
      <c r="Q300" s="5"/>
      <c r="R300" s="4">
        <f t="shared" si="170"/>
        <v>0.99956912802283626</v>
      </c>
      <c r="S300" s="5">
        <v>10</v>
      </c>
      <c r="T300" s="5"/>
      <c r="U300" s="5"/>
      <c r="V300" s="4">
        <f t="shared" si="171"/>
        <v>0.67992801771871547</v>
      </c>
      <c r="W300" s="5">
        <v>10</v>
      </c>
      <c r="X300" s="5" t="s">
        <v>401</v>
      </c>
      <c r="Y300" s="5" t="s">
        <v>401</v>
      </c>
      <c r="Z300" s="5" t="s">
        <v>401</v>
      </c>
      <c r="AA300" s="5"/>
      <c r="AB300" s="31">
        <f t="shared" si="144"/>
        <v>0.9951163178790503</v>
      </c>
      <c r="AC300" s="32">
        <v>313</v>
      </c>
      <c r="AD300" s="24">
        <f t="shared" si="145"/>
        <v>170.72727272727272</v>
      </c>
      <c r="AE300" s="24">
        <f t="shared" si="146"/>
        <v>169.9</v>
      </c>
      <c r="AF300" s="24">
        <f t="shared" si="147"/>
        <v>-0.82727272727271384</v>
      </c>
      <c r="AG300" s="24">
        <v>17.7</v>
      </c>
      <c r="AH300" s="24">
        <v>21.8</v>
      </c>
      <c r="AI300" s="24">
        <v>29.7</v>
      </c>
      <c r="AJ300" s="24">
        <v>23.8</v>
      </c>
      <c r="AK300" s="24">
        <v>33.6</v>
      </c>
      <c r="AL300" s="24"/>
      <c r="AM300" s="24">
        <f t="shared" si="148"/>
        <v>43.3</v>
      </c>
      <c r="AN300" s="47"/>
      <c r="AO300" s="24">
        <f t="shared" si="149"/>
        <v>43.3</v>
      </c>
      <c r="AP300" s="24"/>
      <c r="AQ300" s="24">
        <f t="shared" si="150"/>
        <v>43.3</v>
      </c>
      <c r="AR300" s="24">
        <v>38</v>
      </c>
      <c r="AS300" s="24">
        <f t="shared" si="156"/>
        <v>5.3</v>
      </c>
      <c r="AT300" s="42"/>
      <c r="AU300" s="42"/>
      <c r="AV300" s="42"/>
      <c r="AZ300" s="1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9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9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9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9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9"/>
      <c r="GG300" s="8"/>
      <c r="GH300" s="8"/>
    </row>
    <row r="301" spans="1:190" s="2" customFormat="1" ht="17.100000000000001" customHeight="1">
      <c r="A301" s="33" t="s">
        <v>280</v>
      </c>
      <c r="B301" s="24">
        <v>1483.6496494103976</v>
      </c>
      <c r="C301" s="24">
        <v>1158.8980800000002</v>
      </c>
      <c r="D301" s="4">
        <f t="shared" si="143"/>
        <v>0.78111303464436244</v>
      </c>
      <c r="E301" s="10">
        <v>15</v>
      </c>
      <c r="F301" s="5">
        <f t="shared" si="167"/>
        <v>1</v>
      </c>
      <c r="G301" s="5">
        <v>10</v>
      </c>
      <c r="H301" s="5"/>
      <c r="I301" s="5"/>
      <c r="J301" s="4">
        <f t="shared" si="168"/>
        <v>1.0491646747859518</v>
      </c>
      <c r="K301" s="5">
        <v>10</v>
      </c>
      <c r="L301" s="5"/>
      <c r="M301" s="5"/>
      <c r="N301" s="4">
        <f t="shared" si="169"/>
        <v>1.2749762030671601</v>
      </c>
      <c r="O301" s="5">
        <v>15</v>
      </c>
      <c r="P301" s="5"/>
      <c r="Q301" s="5"/>
      <c r="R301" s="4">
        <f t="shared" si="170"/>
        <v>0.99956912802283626</v>
      </c>
      <c r="S301" s="5">
        <v>10</v>
      </c>
      <c r="T301" s="5"/>
      <c r="U301" s="5"/>
      <c r="V301" s="4">
        <f t="shared" si="171"/>
        <v>0.67992801771871547</v>
      </c>
      <c r="W301" s="5">
        <v>10</v>
      </c>
      <c r="X301" s="5" t="s">
        <v>401</v>
      </c>
      <c r="Y301" s="5" t="s">
        <v>401</v>
      </c>
      <c r="Z301" s="5" t="s">
        <v>401</v>
      </c>
      <c r="AA301" s="5"/>
      <c r="AB301" s="31">
        <f t="shared" si="144"/>
        <v>0.97325652529925533</v>
      </c>
      <c r="AC301" s="32">
        <v>1192</v>
      </c>
      <c r="AD301" s="24">
        <f t="shared" si="145"/>
        <v>650.18181818181813</v>
      </c>
      <c r="AE301" s="24">
        <f t="shared" si="146"/>
        <v>632.79999999999995</v>
      </c>
      <c r="AF301" s="24">
        <f t="shared" si="147"/>
        <v>-17.381818181818176</v>
      </c>
      <c r="AG301" s="24">
        <v>128.6</v>
      </c>
      <c r="AH301" s="24">
        <v>38.4</v>
      </c>
      <c r="AI301" s="24">
        <v>88.8</v>
      </c>
      <c r="AJ301" s="24">
        <v>94.5</v>
      </c>
      <c r="AK301" s="24">
        <v>58.7</v>
      </c>
      <c r="AL301" s="24"/>
      <c r="AM301" s="24">
        <f t="shared" si="148"/>
        <v>223.8</v>
      </c>
      <c r="AN301" s="47"/>
      <c r="AO301" s="24">
        <f t="shared" si="149"/>
        <v>223.8</v>
      </c>
      <c r="AP301" s="24"/>
      <c r="AQ301" s="24">
        <f t="shared" si="150"/>
        <v>223.8</v>
      </c>
      <c r="AR301" s="24">
        <v>189.3</v>
      </c>
      <c r="AS301" s="24">
        <f t="shared" si="156"/>
        <v>34.5</v>
      </c>
      <c r="AT301" s="42"/>
      <c r="AU301" s="42"/>
      <c r="AV301" s="42"/>
      <c r="AZ301" s="1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9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9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9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9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9"/>
      <c r="GG301" s="8"/>
      <c r="GH301" s="8"/>
    </row>
    <row r="302" spans="1:190" s="2" customFormat="1" ht="17.100000000000001" customHeight="1">
      <c r="A302" s="33" t="s">
        <v>281</v>
      </c>
      <c r="B302" s="24">
        <v>5107.8270514106316</v>
      </c>
      <c r="C302" s="24">
        <v>7212.4420799999989</v>
      </c>
      <c r="D302" s="4">
        <f t="shared" si="143"/>
        <v>1.221203725329896</v>
      </c>
      <c r="E302" s="10">
        <v>15</v>
      </c>
      <c r="F302" s="5">
        <f t="shared" si="167"/>
        <v>1</v>
      </c>
      <c r="G302" s="5">
        <v>10</v>
      </c>
      <c r="H302" s="5"/>
      <c r="I302" s="5"/>
      <c r="J302" s="4">
        <f t="shared" si="168"/>
        <v>1.0491646747859518</v>
      </c>
      <c r="K302" s="5">
        <v>10</v>
      </c>
      <c r="L302" s="5"/>
      <c r="M302" s="5"/>
      <c r="N302" s="4">
        <f t="shared" si="169"/>
        <v>1.2749762030671601</v>
      </c>
      <c r="O302" s="5">
        <v>15</v>
      </c>
      <c r="P302" s="5"/>
      <c r="Q302" s="5"/>
      <c r="R302" s="4">
        <f t="shared" si="170"/>
        <v>0.99956912802283626</v>
      </c>
      <c r="S302" s="5">
        <v>10</v>
      </c>
      <c r="T302" s="5"/>
      <c r="U302" s="5"/>
      <c r="V302" s="4">
        <f t="shared" si="171"/>
        <v>0.67992801771871547</v>
      </c>
      <c r="W302" s="5">
        <v>10</v>
      </c>
      <c r="X302" s="5" t="s">
        <v>401</v>
      </c>
      <c r="Y302" s="5" t="s">
        <v>401</v>
      </c>
      <c r="Z302" s="5" t="s">
        <v>401</v>
      </c>
      <c r="AA302" s="5"/>
      <c r="AB302" s="31">
        <f t="shared" si="144"/>
        <v>1.0675616733032982</v>
      </c>
      <c r="AC302" s="32">
        <v>54</v>
      </c>
      <c r="AD302" s="24">
        <f t="shared" si="145"/>
        <v>29.454545454545453</v>
      </c>
      <c r="AE302" s="24">
        <f t="shared" si="146"/>
        <v>31.4</v>
      </c>
      <c r="AF302" s="24">
        <f t="shared" si="147"/>
        <v>1.9454545454545453</v>
      </c>
      <c r="AG302" s="24">
        <v>3.7</v>
      </c>
      <c r="AH302" s="24">
        <v>6.4</v>
      </c>
      <c r="AI302" s="24">
        <v>6</v>
      </c>
      <c r="AJ302" s="24">
        <v>5.6</v>
      </c>
      <c r="AK302" s="24">
        <v>4.0999999999999996</v>
      </c>
      <c r="AL302" s="24"/>
      <c r="AM302" s="24">
        <f t="shared" si="148"/>
        <v>5.6</v>
      </c>
      <c r="AN302" s="47"/>
      <c r="AO302" s="24">
        <f t="shared" si="149"/>
        <v>5.6</v>
      </c>
      <c r="AP302" s="24"/>
      <c r="AQ302" s="24">
        <f t="shared" si="150"/>
        <v>5.6</v>
      </c>
      <c r="AR302" s="24">
        <v>6.9</v>
      </c>
      <c r="AS302" s="24">
        <f t="shared" si="156"/>
        <v>-1.3</v>
      </c>
      <c r="AT302" s="42"/>
      <c r="AU302" s="42"/>
      <c r="AV302" s="42"/>
      <c r="AX302" s="1"/>
      <c r="AY302" s="1"/>
      <c r="AZ302" s="1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9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9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9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9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9"/>
      <c r="GG302" s="8"/>
      <c r="GH302" s="8"/>
    </row>
    <row r="303" spans="1:190" s="2" customFormat="1" ht="17.100000000000001" customHeight="1">
      <c r="A303" s="33" t="s">
        <v>282</v>
      </c>
      <c r="B303" s="24">
        <v>630.6209156881622</v>
      </c>
      <c r="C303" s="24">
        <v>480.47954999999996</v>
      </c>
      <c r="D303" s="4">
        <f t="shared" si="143"/>
        <v>0.76191502382327236</v>
      </c>
      <c r="E303" s="10">
        <v>15</v>
      </c>
      <c r="F303" s="5">
        <f t="shared" si="167"/>
        <v>1</v>
      </c>
      <c r="G303" s="5">
        <v>10</v>
      </c>
      <c r="H303" s="5"/>
      <c r="I303" s="5"/>
      <c r="J303" s="4">
        <f t="shared" si="168"/>
        <v>1.0491646747859518</v>
      </c>
      <c r="K303" s="5">
        <v>10</v>
      </c>
      <c r="L303" s="5"/>
      <c r="M303" s="5"/>
      <c r="N303" s="4">
        <f t="shared" si="169"/>
        <v>1.2749762030671601</v>
      </c>
      <c r="O303" s="5">
        <v>15</v>
      </c>
      <c r="P303" s="5"/>
      <c r="Q303" s="5"/>
      <c r="R303" s="4">
        <f t="shared" si="170"/>
        <v>0.99956912802283626</v>
      </c>
      <c r="S303" s="5">
        <v>10</v>
      </c>
      <c r="T303" s="5"/>
      <c r="U303" s="5"/>
      <c r="V303" s="4">
        <f t="shared" si="171"/>
        <v>0.67992801771871547</v>
      </c>
      <c r="W303" s="5">
        <v>10</v>
      </c>
      <c r="X303" s="5" t="s">
        <v>401</v>
      </c>
      <c r="Y303" s="5" t="s">
        <v>401</v>
      </c>
      <c r="Z303" s="5" t="s">
        <v>401</v>
      </c>
      <c r="AA303" s="5"/>
      <c r="AB303" s="31">
        <f t="shared" si="144"/>
        <v>0.96914266583759312</v>
      </c>
      <c r="AC303" s="32">
        <v>775</v>
      </c>
      <c r="AD303" s="24">
        <f t="shared" si="145"/>
        <v>422.72727272727275</v>
      </c>
      <c r="AE303" s="24">
        <f t="shared" si="146"/>
        <v>409.7</v>
      </c>
      <c r="AF303" s="24">
        <f t="shared" si="147"/>
        <v>-13.027272727272759</v>
      </c>
      <c r="AG303" s="24">
        <v>25.5</v>
      </c>
      <c r="AH303" s="24">
        <v>64.099999999999994</v>
      </c>
      <c r="AI303" s="24">
        <v>51.2</v>
      </c>
      <c r="AJ303" s="24">
        <v>83.1</v>
      </c>
      <c r="AK303" s="24">
        <v>56.3</v>
      </c>
      <c r="AL303" s="24">
        <v>10.9</v>
      </c>
      <c r="AM303" s="24">
        <f t="shared" si="148"/>
        <v>118.6</v>
      </c>
      <c r="AN303" s="47"/>
      <c r="AO303" s="24">
        <f t="shared" si="149"/>
        <v>118.6</v>
      </c>
      <c r="AP303" s="24"/>
      <c r="AQ303" s="24">
        <f t="shared" si="150"/>
        <v>118.6</v>
      </c>
      <c r="AR303" s="24">
        <v>94.4</v>
      </c>
      <c r="AS303" s="24">
        <f t="shared" si="156"/>
        <v>24.2</v>
      </c>
      <c r="AT303" s="42"/>
      <c r="AU303" s="42"/>
      <c r="AV303" s="42"/>
      <c r="AW303" s="1"/>
      <c r="AX303" s="1"/>
      <c r="AY303" s="1"/>
      <c r="AZ303" s="1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9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9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9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9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9"/>
      <c r="GG303" s="8"/>
      <c r="GH303" s="8"/>
    </row>
    <row r="304" spans="1:190" s="2" customFormat="1" ht="17.100000000000001" customHeight="1">
      <c r="A304" s="33" t="s">
        <v>283</v>
      </c>
      <c r="B304" s="24">
        <v>1396.8353223948609</v>
      </c>
      <c r="C304" s="24">
        <v>1274.6966399999999</v>
      </c>
      <c r="D304" s="4">
        <f t="shared" si="143"/>
        <v>0.91256042825044303</v>
      </c>
      <c r="E304" s="10">
        <v>15</v>
      </c>
      <c r="F304" s="5">
        <f t="shared" si="167"/>
        <v>1</v>
      </c>
      <c r="G304" s="5">
        <v>10</v>
      </c>
      <c r="H304" s="5"/>
      <c r="I304" s="5"/>
      <c r="J304" s="4">
        <f t="shared" si="168"/>
        <v>1.0491646747859518</v>
      </c>
      <c r="K304" s="5">
        <v>10</v>
      </c>
      <c r="L304" s="5"/>
      <c r="M304" s="5"/>
      <c r="N304" s="4">
        <f t="shared" si="169"/>
        <v>1.2749762030671601</v>
      </c>
      <c r="O304" s="5">
        <v>15</v>
      </c>
      <c r="P304" s="5"/>
      <c r="Q304" s="5"/>
      <c r="R304" s="4">
        <f t="shared" si="170"/>
        <v>0.99956912802283626</v>
      </c>
      <c r="S304" s="5">
        <v>10</v>
      </c>
      <c r="T304" s="5"/>
      <c r="U304" s="5"/>
      <c r="V304" s="4">
        <f t="shared" si="171"/>
        <v>0.67992801771871547</v>
      </c>
      <c r="W304" s="5">
        <v>10</v>
      </c>
      <c r="X304" s="5" t="s">
        <v>401</v>
      </c>
      <c r="Y304" s="5" t="s">
        <v>401</v>
      </c>
      <c r="Z304" s="5" t="s">
        <v>401</v>
      </c>
      <c r="AA304" s="5"/>
      <c r="AB304" s="31">
        <f t="shared" si="144"/>
        <v>1.0014238239291298</v>
      </c>
      <c r="AC304" s="32">
        <v>43</v>
      </c>
      <c r="AD304" s="24">
        <f t="shared" si="145"/>
        <v>23.454545454545453</v>
      </c>
      <c r="AE304" s="24">
        <f t="shared" si="146"/>
        <v>23.5</v>
      </c>
      <c r="AF304" s="24">
        <f t="shared" si="147"/>
        <v>4.5454545454546746E-2</v>
      </c>
      <c r="AG304" s="24">
        <v>3.2</v>
      </c>
      <c r="AH304" s="24">
        <v>4.5999999999999996</v>
      </c>
      <c r="AI304" s="24">
        <v>4.3</v>
      </c>
      <c r="AJ304" s="24">
        <v>2.9</v>
      </c>
      <c r="AK304" s="24">
        <v>4.0999999999999996</v>
      </c>
      <c r="AL304" s="24"/>
      <c r="AM304" s="24">
        <f t="shared" si="148"/>
        <v>4.4000000000000004</v>
      </c>
      <c r="AN304" s="47"/>
      <c r="AO304" s="24">
        <f t="shared" si="149"/>
        <v>4.4000000000000004</v>
      </c>
      <c r="AP304" s="24"/>
      <c r="AQ304" s="24">
        <f t="shared" si="150"/>
        <v>4.4000000000000004</v>
      </c>
      <c r="AR304" s="24">
        <v>3.8</v>
      </c>
      <c r="AS304" s="24">
        <f t="shared" si="156"/>
        <v>0.6</v>
      </c>
      <c r="AT304" s="42"/>
      <c r="AU304" s="42"/>
      <c r="AV304" s="42"/>
      <c r="AW304" s="1"/>
      <c r="AX304" s="1"/>
      <c r="AY304" s="1"/>
      <c r="AZ304" s="1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9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9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9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9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9"/>
      <c r="GG304" s="8"/>
      <c r="GH304" s="8"/>
    </row>
    <row r="305" spans="1:190" s="2" customFormat="1" ht="17.100000000000001" customHeight="1">
      <c r="A305" s="33" t="s">
        <v>284</v>
      </c>
      <c r="B305" s="24">
        <v>6284.5234913815611</v>
      </c>
      <c r="C305" s="24">
        <v>5147.6788299999998</v>
      </c>
      <c r="D305" s="4">
        <f t="shared" si="143"/>
        <v>0.81910407957888909</v>
      </c>
      <c r="E305" s="10">
        <v>15</v>
      </c>
      <c r="F305" s="5">
        <f t="shared" si="167"/>
        <v>1</v>
      </c>
      <c r="G305" s="5">
        <v>10</v>
      </c>
      <c r="H305" s="5"/>
      <c r="I305" s="5"/>
      <c r="J305" s="4">
        <f t="shared" si="168"/>
        <v>1.0491646747859518</v>
      </c>
      <c r="K305" s="5">
        <v>10</v>
      </c>
      <c r="L305" s="5"/>
      <c r="M305" s="5"/>
      <c r="N305" s="4">
        <f t="shared" si="169"/>
        <v>1.2749762030671601</v>
      </c>
      <c r="O305" s="5">
        <v>15</v>
      </c>
      <c r="P305" s="5"/>
      <c r="Q305" s="5"/>
      <c r="R305" s="4">
        <f t="shared" si="170"/>
        <v>0.99956912802283626</v>
      </c>
      <c r="S305" s="5">
        <v>10</v>
      </c>
      <c r="T305" s="5"/>
      <c r="U305" s="5"/>
      <c r="V305" s="4">
        <f t="shared" si="171"/>
        <v>0.67992801771871547</v>
      </c>
      <c r="W305" s="5">
        <v>10</v>
      </c>
      <c r="X305" s="5" t="s">
        <v>401</v>
      </c>
      <c r="Y305" s="5" t="s">
        <v>401</v>
      </c>
      <c r="Z305" s="5" t="s">
        <v>401</v>
      </c>
      <c r="AA305" s="5"/>
      <c r="AB305" s="31">
        <f t="shared" si="144"/>
        <v>0.98139746349951096</v>
      </c>
      <c r="AC305" s="32">
        <v>134</v>
      </c>
      <c r="AD305" s="24">
        <f t="shared" si="145"/>
        <v>73.090909090909093</v>
      </c>
      <c r="AE305" s="24">
        <f t="shared" si="146"/>
        <v>71.7</v>
      </c>
      <c r="AF305" s="24">
        <f t="shared" si="147"/>
        <v>-1.3909090909090907</v>
      </c>
      <c r="AG305" s="24">
        <v>8.4</v>
      </c>
      <c r="AH305" s="24">
        <v>12.9</v>
      </c>
      <c r="AI305" s="24">
        <v>10.5</v>
      </c>
      <c r="AJ305" s="24">
        <v>7.7</v>
      </c>
      <c r="AK305" s="24">
        <v>13.5</v>
      </c>
      <c r="AL305" s="24">
        <v>2</v>
      </c>
      <c r="AM305" s="24">
        <f t="shared" si="148"/>
        <v>16.7</v>
      </c>
      <c r="AN305" s="47"/>
      <c r="AO305" s="24">
        <f t="shared" si="149"/>
        <v>16.7</v>
      </c>
      <c r="AP305" s="24"/>
      <c r="AQ305" s="24">
        <f t="shared" si="150"/>
        <v>16.7</v>
      </c>
      <c r="AR305" s="24">
        <v>13.5</v>
      </c>
      <c r="AS305" s="24">
        <f t="shared" si="156"/>
        <v>3.2</v>
      </c>
      <c r="AT305" s="42"/>
      <c r="AU305" s="42"/>
      <c r="AV305" s="42"/>
      <c r="AW305" s="1"/>
      <c r="AX305" s="1"/>
      <c r="AY305" s="1"/>
      <c r="AZ305" s="1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9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9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9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9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9"/>
      <c r="GG305" s="8"/>
      <c r="GH305" s="8"/>
    </row>
    <row r="306" spans="1:190" s="2" customFormat="1" ht="17.100000000000001" customHeight="1">
      <c r="A306" s="33" t="s">
        <v>285</v>
      </c>
      <c r="B306" s="24">
        <v>25711.869697313356</v>
      </c>
      <c r="C306" s="24">
        <v>17113.726329999998</v>
      </c>
      <c r="D306" s="4">
        <f t="shared" si="143"/>
        <v>0.66559633863531198</v>
      </c>
      <c r="E306" s="10">
        <v>15</v>
      </c>
      <c r="F306" s="5">
        <f t="shared" si="167"/>
        <v>1</v>
      </c>
      <c r="G306" s="5">
        <v>10</v>
      </c>
      <c r="H306" s="5"/>
      <c r="I306" s="5"/>
      <c r="J306" s="4">
        <f t="shared" si="168"/>
        <v>1.0491646747859518</v>
      </c>
      <c r="K306" s="5">
        <v>10</v>
      </c>
      <c r="L306" s="5"/>
      <c r="M306" s="5"/>
      <c r="N306" s="4">
        <f t="shared" si="169"/>
        <v>1.2749762030671601</v>
      </c>
      <c r="O306" s="5">
        <v>15</v>
      </c>
      <c r="P306" s="5"/>
      <c r="Q306" s="5"/>
      <c r="R306" s="4">
        <f t="shared" si="170"/>
        <v>0.99956912802283626</v>
      </c>
      <c r="S306" s="5">
        <v>10</v>
      </c>
      <c r="T306" s="5"/>
      <c r="U306" s="5"/>
      <c r="V306" s="4">
        <f t="shared" si="171"/>
        <v>0.67992801771871547</v>
      </c>
      <c r="W306" s="5">
        <v>10</v>
      </c>
      <c r="X306" s="5" t="s">
        <v>401</v>
      </c>
      <c r="Y306" s="5" t="s">
        <v>401</v>
      </c>
      <c r="Z306" s="5" t="s">
        <v>401</v>
      </c>
      <c r="AA306" s="5"/>
      <c r="AB306" s="31">
        <f t="shared" si="144"/>
        <v>0.94850294758303022</v>
      </c>
      <c r="AC306" s="32">
        <v>34</v>
      </c>
      <c r="AD306" s="24">
        <f t="shared" si="145"/>
        <v>18.545454545454547</v>
      </c>
      <c r="AE306" s="24">
        <f t="shared" si="146"/>
        <v>17.600000000000001</v>
      </c>
      <c r="AF306" s="24">
        <f t="shared" si="147"/>
        <v>-0.94545454545454533</v>
      </c>
      <c r="AG306" s="24">
        <v>1.9</v>
      </c>
      <c r="AH306" s="24">
        <v>2.5</v>
      </c>
      <c r="AI306" s="24">
        <v>3.6</v>
      </c>
      <c r="AJ306" s="24">
        <v>2.5</v>
      </c>
      <c r="AK306" s="24">
        <v>2.1</v>
      </c>
      <c r="AL306" s="24"/>
      <c r="AM306" s="24">
        <f t="shared" si="148"/>
        <v>5</v>
      </c>
      <c r="AN306" s="47"/>
      <c r="AO306" s="24">
        <f t="shared" si="149"/>
        <v>5</v>
      </c>
      <c r="AP306" s="24"/>
      <c r="AQ306" s="24">
        <f t="shared" si="150"/>
        <v>5</v>
      </c>
      <c r="AR306" s="24">
        <v>3.5</v>
      </c>
      <c r="AS306" s="24">
        <f t="shared" si="156"/>
        <v>1.5</v>
      </c>
      <c r="AT306" s="42"/>
      <c r="AU306" s="42"/>
      <c r="AV306" s="42"/>
      <c r="AW306" s="1"/>
      <c r="AX306" s="1"/>
      <c r="AY306" s="1"/>
      <c r="AZ306" s="1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9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9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9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9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9"/>
      <c r="GG306" s="8"/>
      <c r="GH306" s="8"/>
    </row>
    <row r="307" spans="1:190" s="2" customFormat="1" ht="17.100000000000001" customHeight="1">
      <c r="A307" s="33" t="s">
        <v>286</v>
      </c>
      <c r="B307" s="24">
        <v>13103.981276818999</v>
      </c>
      <c r="C307" s="24">
        <v>9258.2040100000013</v>
      </c>
      <c r="D307" s="4">
        <f t="shared" si="143"/>
        <v>0.70651840951404632</v>
      </c>
      <c r="E307" s="10">
        <v>15</v>
      </c>
      <c r="F307" s="5">
        <f t="shared" si="167"/>
        <v>1</v>
      </c>
      <c r="G307" s="5">
        <v>10</v>
      </c>
      <c r="H307" s="5"/>
      <c r="I307" s="5"/>
      <c r="J307" s="4">
        <f t="shared" si="168"/>
        <v>1.0491646747859518</v>
      </c>
      <c r="K307" s="5">
        <v>10</v>
      </c>
      <c r="L307" s="5"/>
      <c r="M307" s="5"/>
      <c r="N307" s="4">
        <f t="shared" si="169"/>
        <v>1.2749762030671601</v>
      </c>
      <c r="O307" s="5">
        <v>15</v>
      </c>
      <c r="P307" s="5"/>
      <c r="Q307" s="5"/>
      <c r="R307" s="4">
        <f t="shared" si="170"/>
        <v>0.99956912802283626</v>
      </c>
      <c r="S307" s="5">
        <v>10</v>
      </c>
      <c r="T307" s="5"/>
      <c r="U307" s="5"/>
      <c r="V307" s="4">
        <f t="shared" si="171"/>
        <v>0.67992801771871547</v>
      </c>
      <c r="W307" s="5">
        <v>10</v>
      </c>
      <c r="X307" s="5" t="s">
        <v>401</v>
      </c>
      <c r="Y307" s="5" t="s">
        <v>401</v>
      </c>
      <c r="Z307" s="5" t="s">
        <v>401</v>
      </c>
      <c r="AA307" s="5"/>
      <c r="AB307" s="31">
        <f t="shared" si="144"/>
        <v>0.95727196277133031</v>
      </c>
      <c r="AC307" s="32">
        <v>14</v>
      </c>
      <c r="AD307" s="24">
        <f t="shared" si="145"/>
        <v>7.6363636363636367</v>
      </c>
      <c r="AE307" s="24">
        <f t="shared" si="146"/>
        <v>7.3</v>
      </c>
      <c r="AF307" s="24">
        <f t="shared" si="147"/>
        <v>-0.33636363636363686</v>
      </c>
      <c r="AG307" s="24">
        <v>1.5</v>
      </c>
      <c r="AH307" s="24">
        <v>0.4</v>
      </c>
      <c r="AI307" s="24">
        <v>1.2</v>
      </c>
      <c r="AJ307" s="24">
        <v>1.2</v>
      </c>
      <c r="AK307" s="24">
        <v>0.6</v>
      </c>
      <c r="AL307" s="24">
        <v>0.89999999999999991</v>
      </c>
      <c r="AM307" s="24">
        <f t="shared" si="148"/>
        <v>1.5</v>
      </c>
      <c r="AN307" s="47"/>
      <c r="AO307" s="24">
        <f t="shared" si="149"/>
        <v>1.5</v>
      </c>
      <c r="AP307" s="24"/>
      <c r="AQ307" s="24">
        <f t="shared" si="150"/>
        <v>1.5</v>
      </c>
      <c r="AR307" s="24">
        <v>1</v>
      </c>
      <c r="AS307" s="24">
        <f t="shared" si="156"/>
        <v>0.5</v>
      </c>
      <c r="AT307" s="42"/>
      <c r="AU307" s="42"/>
      <c r="AV307" s="42"/>
      <c r="AW307" s="1"/>
      <c r="AX307" s="1"/>
      <c r="AY307" s="1"/>
      <c r="AZ307" s="1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9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9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9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9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9"/>
      <c r="GG307" s="8"/>
      <c r="GH307" s="8"/>
    </row>
    <row r="308" spans="1:190" s="2" customFormat="1" ht="17.100000000000001" customHeight="1">
      <c r="A308" s="33" t="s">
        <v>287</v>
      </c>
      <c r="B308" s="24">
        <v>691.73645801747091</v>
      </c>
      <c r="C308" s="24">
        <v>544.21120999999994</v>
      </c>
      <c r="D308" s="4">
        <f t="shared" si="143"/>
        <v>0.78673200420824863</v>
      </c>
      <c r="E308" s="10">
        <v>15</v>
      </c>
      <c r="F308" s="5">
        <f t="shared" si="167"/>
        <v>1</v>
      </c>
      <c r="G308" s="5">
        <v>10</v>
      </c>
      <c r="H308" s="5"/>
      <c r="I308" s="5"/>
      <c r="J308" s="4">
        <f t="shared" si="168"/>
        <v>1.0491646747859518</v>
      </c>
      <c r="K308" s="5">
        <v>10</v>
      </c>
      <c r="L308" s="5"/>
      <c r="M308" s="5"/>
      <c r="N308" s="4">
        <f t="shared" si="169"/>
        <v>1.2749762030671601</v>
      </c>
      <c r="O308" s="5">
        <v>15</v>
      </c>
      <c r="P308" s="5"/>
      <c r="Q308" s="5"/>
      <c r="R308" s="4">
        <f t="shared" si="170"/>
        <v>0.99956912802283626</v>
      </c>
      <c r="S308" s="5">
        <v>10</v>
      </c>
      <c r="T308" s="5"/>
      <c r="U308" s="5"/>
      <c r="V308" s="4">
        <f t="shared" si="171"/>
        <v>0.67992801771871547</v>
      </c>
      <c r="W308" s="5">
        <v>10</v>
      </c>
      <c r="X308" s="5" t="s">
        <v>401</v>
      </c>
      <c r="Y308" s="5" t="s">
        <v>401</v>
      </c>
      <c r="Z308" s="5" t="s">
        <v>401</v>
      </c>
      <c r="AA308" s="5"/>
      <c r="AB308" s="31">
        <f t="shared" si="144"/>
        <v>0.97446059020580245</v>
      </c>
      <c r="AC308" s="32">
        <v>582</v>
      </c>
      <c r="AD308" s="24">
        <f t="shared" si="145"/>
        <v>317.45454545454544</v>
      </c>
      <c r="AE308" s="24">
        <f t="shared" si="146"/>
        <v>309.3</v>
      </c>
      <c r="AF308" s="24">
        <f t="shared" si="147"/>
        <v>-8.1545454545454277</v>
      </c>
      <c r="AG308" s="24">
        <v>45.6</v>
      </c>
      <c r="AH308" s="24">
        <v>40.299999999999997</v>
      </c>
      <c r="AI308" s="24">
        <v>52.1</v>
      </c>
      <c r="AJ308" s="24">
        <v>52.3</v>
      </c>
      <c r="AK308" s="24">
        <v>59.4</v>
      </c>
      <c r="AL308" s="24"/>
      <c r="AM308" s="24">
        <f t="shared" si="148"/>
        <v>59.6</v>
      </c>
      <c r="AN308" s="47"/>
      <c r="AO308" s="24">
        <f t="shared" si="149"/>
        <v>59.6</v>
      </c>
      <c r="AP308" s="24"/>
      <c r="AQ308" s="24">
        <f t="shared" si="150"/>
        <v>59.6</v>
      </c>
      <c r="AR308" s="24">
        <v>43.2</v>
      </c>
      <c r="AS308" s="24">
        <f t="shared" si="156"/>
        <v>16.399999999999999</v>
      </c>
      <c r="AT308" s="42"/>
      <c r="AU308" s="42"/>
      <c r="AV308" s="42"/>
      <c r="AW308" s="1"/>
      <c r="AX308" s="1"/>
      <c r="AY308" s="1"/>
      <c r="AZ308" s="1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9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9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9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9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9"/>
      <c r="GG308" s="8"/>
      <c r="GH308" s="8"/>
    </row>
    <row r="309" spans="1:190" s="2" customFormat="1" ht="17.100000000000001" customHeight="1">
      <c r="A309" s="33" t="s">
        <v>288</v>
      </c>
      <c r="B309" s="24">
        <v>2229.0499552942247</v>
      </c>
      <c r="C309" s="24">
        <v>920.73345999999992</v>
      </c>
      <c r="D309" s="4">
        <f t="shared" si="143"/>
        <v>0.41306093558520862</v>
      </c>
      <c r="E309" s="10">
        <v>15</v>
      </c>
      <c r="F309" s="5">
        <f t="shared" si="167"/>
        <v>1</v>
      </c>
      <c r="G309" s="5">
        <v>10</v>
      </c>
      <c r="H309" s="5"/>
      <c r="I309" s="5"/>
      <c r="J309" s="4">
        <f t="shared" si="168"/>
        <v>1.0491646747859518</v>
      </c>
      <c r="K309" s="5">
        <v>10</v>
      </c>
      <c r="L309" s="5"/>
      <c r="M309" s="5"/>
      <c r="N309" s="4">
        <f t="shared" si="169"/>
        <v>1.2749762030671601</v>
      </c>
      <c r="O309" s="5">
        <v>15</v>
      </c>
      <c r="P309" s="5"/>
      <c r="Q309" s="5"/>
      <c r="R309" s="4">
        <f t="shared" si="170"/>
        <v>0.99956912802283626</v>
      </c>
      <c r="S309" s="5">
        <v>10</v>
      </c>
      <c r="T309" s="5"/>
      <c r="U309" s="5"/>
      <c r="V309" s="4">
        <f t="shared" si="171"/>
        <v>0.67992801771871547</v>
      </c>
      <c r="W309" s="5">
        <v>10</v>
      </c>
      <c r="X309" s="5" t="s">
        <v>401</v>
      </c>
      <c r="Y309" s="5" t="s">
        <v>401</v>
      </c>
      <c r="Z309" s="5" t="s">
        <v>401</v>
      </c>
      <c r="AA309" s="5"/>
      <c r="AB309" s="31">
        <f t="shared" si="144"/>
        <v>0.89438821835800819</v>
      </c>
      <c r="AC309" s="32">
        <v>917</v>
      </c>
      <c r="AD309" s="24">
        <f t="shared" si="145"/>
        <v>500.18181818181813</v>
      </c>
      <c r="AE309" s="24">
        <f t="shared" si="146"/>
        <v>447.4</v>
      </c>
      <c r="AF309" s="24">
        <f t="shared" si="147"/>
        <v>-52.781818181818153</v>
      </c>
      <c r="AG309" s="24">
        <v>61.3</v>
      </c>
      <c r="AH309" s="24">
        <v>51</v>
      </c>
      <c r="AI309" s="24">
        <v>0</v>
      </c>
      <c r="AJ309" s="24">
        <v>9.3000000000000007</v>
      </c>
      <c r="AK309" s="24">
        <v>10.199999999999999</v>
      </c>
      <c r="AL309" s="24">
        <v>111.9</v>
      </c>
      <c r="AM309" s="24">
        <f t="shared" si="148"/>
        <v>203.7</v>
      </c>
      <c r="AN309" s="47"/>
      <c r="AO309" s="24">
        <f t="shared" si="149"/>
        <v>203.7</v>
      </c>
      <c r="AP309" s="24">
        <f>MIN(AO309,41.7)</f>
        <v>41.7</v>
      </c>
      <c r="AQ309" s="24">
        <f t="shared" si="150"/>
        <v>162</v>
      </c>
      <c r="AR309" s="24">
        <v>96</v>
      </c>
      <c r="AS309" s="24">
        <f t="shared" si="156"/>
        <v>66</v>
      </c>
      <c r="AT309" s="42"/>
      <c r="AU309" s="42"/>
      <c r="AV309" s="42"/>
      <c r="AW309" s="1"/>
      <c r="AX309" s="1"/>
      <c r="AY309" s="1"/>
      <c r="AZ309" s="1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9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9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9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9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9"/>
      <c r="GG309" s="8"/>
      <c r="GH309" s="8"/>
    </row>
    <row r="310" spans="1:190" s="2" customFormat="1" ht="17.100000000000001" customHeight="1">
      <c r="A310" s="33" t="s">
        <v>289</v>
      </c>
      <c r="B310" s="24">
        <v>2046.1862808635426</v>
      </c>
      <c r="C310" s="24">
        <v>1149.5688799999998</v>
      </c>
      <c r="D310" s="4">
        <f t="shared" si="143"/>
        <v>0.5618104718769068</v>
      </c>
      <c r="E310" s="10">
        <v>15</v>
      </c>
      <c r="F310" s="5">
        <f t="shared" si="167"/>
        <v>1</v>
      </c>
      <c r="G310" s="5">
        <v>10</v>
      </c>
      <c r="H310" s="5"/>
      <c r="I310" s="5"/>
      <c r="J310" s="4">
        <f t="shared" si="168"/>
        <v>1.0491646747859518</v>
      </c>
      <c r="K310" s="5">
        <v>10</v>
      </c>
      <c r="L310" s="5"/>
      <c r="M310" s="5"/>
      <c r="N310" s="4">
        <f t="shared" si="169"/>
        <v>1.2749762030671601</v>
      </c>
      <c r="O310" s="5">
        <v>15</v>
      </c>
      <c r="P310" s="5"/>
      <c r="Q310" s="5"/>
      <c r="R310" s="4">
        <f t="shared" si="170"/>
        <v>0.99956912802283626</v>
      </c>
      <c r="S310" s="5">
        <v>10</v>
      </c>
      <c r="T310" s="5"/>
      <c r="U310" s="5"/>
      <c r="V310" s="4">
        <f t="shared" si="171"/>
        <v>0.67992801771871547</v>
      </c>
      <c r="W310" s="5">
        <v>10</v>
      </c>
      <c r="X310" s="5" t="s">
        <v>401</v>
      </c>
      <c r="Y310" s="5" t="s">
        <v>401</v>
      </c>
      <c r="Z310" s="5" t="s">
        <v>401</v>
      </c>
      <c r="AA310" s="5"/>
      <c r="AB310" s="31">
        <f t="shared" si="144"/>
        <v>0.92626311899194336</v>
      </c>
      <c r="AC310" s="32">
        <v>1126</v>
      </c>
      <c r="AD310" s="24">
        <f t="shared" si="145"/>
        <v>614.18181818181813</v>
      </c>
      <c r="AE310" s="24">
        <f t="shared" si="146"/>
        <v>568.9</v>
      </c>
      <c r="AF310" s="24">
        <f t="shared" si="147"/>
        <v>-45.281818181818153</v>
      </c>
      <c r="AG310" s="24">
        <v>47.2</v>
      </c>
      <c r="AH310" s="24">
        <v>51.9</v>
      </c>
      <c r="AI310" s="24">
        <v>170.8</v>
      </c>
      <c r="AJ310" s="24">
        <v>75.3</v>
      </c>
      <c r="AK310" s="24">
        <v>68.099999999999994</v>
      </c>
      <c r="AL310" s="24"/>
      <c r="AM310" s="24">
        <f t="shared" si="148"/>
        <v>155.6</v>
      </c>
      <c r="AN310" s="47"/>
      <c r="AO310" s="24">
        <f t="shared" si="149"/>
        <v>155.6</v>
      </c>
      <c r="AP310" s="24"/>
      <c r="AQ310" s="24">
        <f t="shared" si="150"/>
        <v>155.6</v>
      </c>
      <c r="AR310" s="24">
        <v>94.2</v>
      </c>
      <c r="AS310" s="24">
        <f t="shared" si="156"/>
        <v>61.4</v>
      </c>
      <c r="AT310" s="42"/>
      <c r="AU310" s="42"/>
      <c r="AV310" s="42"/>
      <c r="AW310" s="1"/>
      <c r="AX310" s="1"/>
      <c r="AY310" s="1"/>
      <c r="AZ310" s="1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9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9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9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9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9"/>
      <c r="GG310" s="8"/>
      <c r="GH310" s="8"/>
    </row>
    <row r="311" spans="1:190" s="2" customFormat="1" ht="17.100000000000001" customHeight="1">
      <c r="A311" s="33" t="s">
        <v>290</v>
      </c>
      <c r="B311" s="24">
        <v>13746.106679213804</v>
      </c>
      <c r="C311" s="24">
        <v>11630.373150000001</v>
      </c>
      <c r="D311" s="4">
        <f t="shared" si="143"/>
        <v>0.84608488944632498</v>
      </c>
      <c r="E311" s="10">
        <v>15</v>
      </c>
      <c r="F311" s="5">
        <f t="shared" si="167"/>
        <v>1</v>
      </c>
      <c r="G311" s="5">
        <v>10</v>
      </c>
      <c r="H311" s="5"/>
      <c r="I311" s="5"/>
      <c r="J311" s="4">
        <f t="shared" si="168"/>
        <v>1.0491646747859518</v>
      </c>
      <c r="K311" s="5">
        <v>10</v>
      </c>
      <c r="L311" s="5"/>
      <c r="M311" s="5"/>
      <c r="N311" s="4">
        <f t="shared" si="169"/>
        <v>1.2749762030671601</v>
      </c>
      <c r="O311" s="5">
        <v>15</v>
      </c>
      <c r="P311" s="5"/>
      <c r="Q311" s="5"/>
      <c r="R311" s="4">
        <f t="shared" si="170"/>
        <v>0.99956912802283626</v>
      </c>
      <c r="S311" s="5">
        <v>10</v>
      </c>
      <c r="T311" s="5"/>
      <c r="U311" s="5"/>
      <c r="V311" s="4">
        <f t="shared" si="171"/>
        <v>0.67992801771871547</v>
      </c>
      <c r="W311" s="5">
        <v>10</v>
      </c>
      <c r="X311" s="5" t="s">
        <v>401</v>
      </c>
      <c r="Y311" s="5" t="s">
        <v>401</v>
      </c>
      <c r="Z311" s="5" t="s">
        <v>401</v>
      </c>
      <c r="AA311" s="5"/>
      <c r="AB311" s="31">
        <f t="shared" si="144"/>
        <v>0.98717906561396151</v>
      </c>
      <c r="AC311" s="32">
        <v>61</v>
      </c>
      <c r="AD311" s="24">
        <f t="shared" si="145"/>
        <v>33.272727272727273</v>
      </c>
      <c r="AE311" s="24">
        <f t="shared" si="146"/>
        <v>32.799999999999997</v>
      </c>
      <c r="AF311" s="24">
        <f t="shared" si="147"/>
        <v>-0.47272727272727622</v>
      </c>
      <c r="AG311" s="24">
        <v>6.1</v>
      </c>
      <c r="AH311" s="24">
        <v>4.9000000000000004</v>
      </c>
      <c r="AI311" s="24">
        <v>4.2</v>
      </c>
      <c r="AJ311" s="24">
        <v>5.8</v>
      </c>
      <c r="AK311" s="24">
        <v>3.9</v>
      </c>
      <c r="AL311" s="24">
        <v>0.4</v>
      </c>
      <c r="AM311" s="24">
        <f t="shared" si="148"/>
        <v>7.5</v>
      </c>
      <c r="AN311" s="47"/>
      <c r="AO311" s="24">
        <f t="shared" si="149"/>
        <v>7.5</v>
      </c>
      <c r="AP311" s="24"/>
      <c r="AQ311" s="24">
        <f t="shared" si="150"/>
        <v>7.5</v>
      </c>
      <c r="AR311" s="24">
        <v>6.2</v>
      </c>
      <c r="AS311" s="24">
        <f t="shared" si="156"/>
        <v>1.3</v>
      </c>
      <c r="AT311" s="42"/>
      <c r="AU311" s="42"/>
      <c r="AV311" s="42"/>
      <c r="AW311" s="1"/>
      <c r="AX311" s="1"/>
      <c r="AY311" s="1"/>
      <c r="AZ311" s="1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9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9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9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9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9"/>
      <c r="GG311" s="8"/>
      <c r="GH311" s="8"/>
    </row>
    <row r="312" spans="1:190" s="2" customFormat="1" ht="17.100000000000001" customHeight="1">
      <c r="A312" s="33" t="s">
        <v>291</v>
      </c>
      <c r="B312" s="24">
        <v>3276.1823120009894</v>
      </c>
      <c r="C312" s="24">
        <v>2869.8649499999997</v>
      </c>
      <c r="D312" s="4">
        <f t="shared" si="143"/>
        <v>0.8759784031210327</v>
      </c>
      <c r="E312" s="10">
        <v>15</v>
      </c>
      <c r="F312" s="5">
        <f t="shared" si="167"/>
        <v>1</v>
      </c>
      <c r="G312" s="5">
        <v>10</v>
      </c>
      <c r="H312" s="5"/>
      <c r="I312" s="5"/>
      <c r="J312" s="4">
        <f t="shared" si="168"/>
        <v>1.0491646747859518</v>
      </c>
      <c r="K312" s="5">
        <v>10</v>
      </c>
      <c r="L312" s="5"/>
      <c r="M312" s="5"/>
      <c r="N312" s="4">
        <f t="shared" si="169"/>
        <v>1.2749762030671601</v>
      </c>
      <c r="O312" s="5">
        <v>15</v>
      </c>
      <c r="P312" s="5"/>
      <c r="Q312" s="5"/>
      <c r="R312" s="4">
        <f t="shared" si="170"/>
        <v>0.99956912802283626</v>
      </c>
      <c r="S312" s="5">
        <v>10</v>
      </c>
      <c r="T312" s="5"/>
      <c r="U312" s="5"/>
      <c r="V312" s="4">
        <f t="shared" si="171"/>
        <v>0.67992801771871547</v>
      </c>
      <c r="W312" s="5">
        <v>10</v>
      </c>
      <c r="X312" s="5" t="s">
        <v>401</v>
      </c>
      <c r="Y312" s="5" t="s">
        <v>401</v>
      </c>
      <c r="Z312" s="5" t="s">
        <v>401</v>
      </c>
      <c r="AA312" s="5"/>
      <c r="AB312" s="31">
        <f t="shared" si="144"/>
        <v>0.99358481854425607</v>
      </c>
      <c r="AC312" s="32">
        <v>291</v>
      </c>
      <c r="AD312" s="24">
        <f t="shared" si="145"/>
        <v>158.72727272727272</v>
      </c>
      <c r="AE312" s="24">
        <f t="shared" si="146"/>
        <v>157.69999999999999</v>
      </c>
      <c r="AF312" s="24">
        <f t="shared" si="147"/>
        <v>-1.0272727272727309</v>
      </c>
      <c r="AG312" s="24">
        <v>21.7</v>
      </c>
      <c r="AH312" s="24">
        <v>31.8</v>
      </c>
      <c r="AI312" s="24">
        <v>26.1</v>
      </c>
      <c r="AJ312" s="24">
        <v>27.8</v>
      </c>
      <c r="AK312" s="24">
        <v>27.6</v>
      </c>
      <c r="AL312" s="24"/>
      <c r="AM312" s="24">
        <f t="shared" si="148"/>
        <v>22.7</v>
      </c>
      <c r="AN312" s="47"/>
      <c r="AO312" s="24">
        <f t="shared" si="149"/>
        <v>22.7</v>
      </c>
      <c r="AP312" s="24"/>
      <c r="AQ312" s="24">
        <f t="shared" si="150"/>
        <v>22.7</v>
      </c>
      <c r="AR312" s="24">
        <v>17.5</v>
      </c>
      <c r="AS312" s="24">
        <f t="shared" si="156"/>
        <v>5.2</v>
      </c>
      <c r="AT312" s="42"/>
      <c r="AU312" s="42"/>
      <c r="AV312" s="42"/>
      <c r="AW312" s="1"/>
      <c r="AX312" s="1"/>
      <c r="AY312" s="1"/>
      <c r="AZ312" s="1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9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9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9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9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9"/>
      <c r="GG312" s="8"/>
      <c r="GH312" s="8"/>
    </row>
    <row r="313" spans="1:190" s="2" customFormat="1" ht="17.100000000000001" customHeight="1">
      <c r="A313" s="33" t="s">
        <v>292</v>
      </c>
      <c r="B313" s="24">
        <v>2750.893926050273</v>
      </c>
      <c r="C313" s="24">
        <v>2742.6701100000005</v>
      </c>
      <c r="D313" s="4">
        <f t="shared" ref="D313:D376" si="172">IF(E313=0,0,IF(B313=0,1,IF(C313&lt;0,0,IF(C313/B313&gt;1.2,IF((C313/B313-1.2)*0.1+1.2&gt;1.3,1.3,(C313/B313-1.2)*0.1+1.2),C313/B313))))</f>
        <v>0.99701049321735202</v>
      </c>
      <c r="E313" s="10">
        <v>15</v>
      </c>
      <c r="F313" s="5">
        <f t="shared" si="167"/>
        <v>1</v>
      </c>
      <c r="G313" s="5">
        <v>10</v>
      </c>
      <c r="H313" s="5"/>
      <c r="I313" s="5"/>
      <c r="J313" s="4">
        <f t="shared" si="168"/>
        <v>1.0491646747859518</v>
      </c>
      <c r="K313" s="5">
        <v>10</v>
      </c>
      <c r="L313" s="5"/>
      <c r="M313" s="5"/>
      <c r="N313" s="4">
        <f t="shared" si="169"/>
        <v>1.2749762030671601</v>
      </c>
      <c r="O313" s="5">
        <v>15</v>
      </c>
      <c r="P313" s="5"/>
      <c r="Q313" s="5"/>
      <c r="R313" s="4">
        <f t="shared" si="170"/>
        <v>0.99956912802283626</v>
      </c>
      <c r="S313" s="5">
        <v>10</v>
      </c>
      <c r="T313" s="5"/>
      <c r="U313" s="5"/>
      <c r="V313" s="4">
        <f t="shared" si="171"/>
        <v>0.67992801771871547</v>
      </c>
      <c r="W313" s="5">
        <v>10</v>
      </c>
      <c r="X313" s="5" t="s">
        <v>401</v>
      </c>
      <c r="Y313" s="5" t="s">
        <v>401</v>
      </c>
      <c r="Z313" s="5" t="s">
        <v>401</v>
      </c>
      <c r="AA313" s="5"/>
      <c r="AB313" s="31">
        <f t="shared" ref="AB313:AB376" si="173">(D313*E313+F313*G313+J313*K313+N313*O313+R313*S313+V313*W313)/(E313+G313+K313+O313+S313+W313)</f>
        <v>1.0195202664220386</v>
      </c>
      <c r="AC313" s="32">
        <v>303</v>
      </c>
      <c r="AD313" s="24">
        <f t="shared" ref="AD313:AD376" si="174">AC313/11*6</f>
        <v>165.27272727272728</v>
      </c>
      <c r="AE313" s="24">
        <f t="shared" ref="AE313:AE376" si="175">ROUND(AB313*AD313,1)</f>
        <v>168.5</v>
      </c>
      <c r="AF313" s="24">
        <f t="shared" ref="AF313:AF376" si="176">AE313-AD313</f>
        <v>3.2272727272727195</v>
      </c>
      <c r="AG313" s="24">
        <v>21.3</v>
      </c>
      <c r="AH313" s="24">
        <v>33.4</v>
      </c>
      <c r="AI313" s="24">
        <v>16.3</v>
      </c>
      <c r="AJ313" s="24">
        <v>18.2</v>
      </c>
      <c r="AK313" s="24">
        <v>31.6</v>
      </c>
      <c r="AL313" s="24">
        <v>26.9</v>
      </c>
      <c r="AM313" s="24">
        <f t="shared" ref="AM313:AM375" si="177">ROUND(AE313-SUM(AG313:AL313),1)</f>
        <v>20.8</v>
      </c>
      <c r="AN313" s="47"/>
      <c r="AO313" s="24">
        <f t="shared" ref="AO313:AO376" si="178">IF(OR(AM313&lt;0,AN313="+"),0,AM313)</f>
        <v>20.8</v>
      </c>
      <c r="AP313" s="24"/>
      <c r="AQ313" s="24">
        <f t="shared" ref="AQ313:AQ376" si="179">ROUND(AO313-AP313,1)</f>
        <v>20.8</v>
      </c>
      <c r="AR313" s="24">
        <v>19.7</v>
      </c>
      <c r="AS313" s="24">
        <f t="shared" si="156"/>
        <v>1.1000000000000001</v>
      </c>
      <c r="AT313" s="42"/>
      <c r="AU313" s="42"/>
      <c r="AV313" s="42"/>
      <c r="AW313" s="1"/>
      <c r="AX313" s="1"/>
      <c r="AY313" s="1"/>
      <c r="AZ313" s="1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9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9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9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9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9"/>
      <c r="GG313" s="8"/>
      <c r="GH313" s="8"/>
    </row>
    <row r="314" spans="1:190" s="2" customFormat="1" ht="17.100000000000001" customHeight="1">
      <c r="A314" s="33" t="s">
        <v>293</v>
      </c>
      <c r="B314" s="24">
        <v>8577.5410647497611</v>
      </c>
      <c r="C314" s="24">
        <v>6215.4910399999999</v>
      </c>
      <c r="D314" s="4">
        <f t="shared" si="172"/>
        <v>0.72462387449745524</v>
      </c>
      <c r="E314" s="10">
        <v>15</v>
      </c>
      <c r="F314" s="5">
        <f t="shared" si="167"/>
        <v>1</v>
      </c>
      <c r="G314" s="5">
        <v>10</v>
      </c>
      <c r="H314" s="5"/>
      <c r="I314" s="5"/>
      <c r="J314" s="4">
        <f t="shared" si="168"/>
        <v>1.0491646747859518</v>
      </c>
      <c r="K314" s="5">
        <v>10</v>
      </c>
      <c r="L314" s="5"/>
      <c r="M314" s="5"/>
      <c r="N314" s="4">
        <f t="shared" si="169"/>
        <v>1.2749762030671601</v>
      </c>
      <c r="O314" s="5">
        <v>15</v>
      </c>
      <c r="P314" s="5"/>
      <c r="Q314" s="5"/>
      <c r="R314" s="4">
        <f t="shared" si="170"/>
        <v>0.99956912802283626</v>
      </c>
      <c r="S314" s="5">
        <v>10</v>
      </c>
      <c r="T314" s="5"/>
      <c r="U314" s="5"/>
      <c r="V314" s="4">
        <f t="shared" si="171"/>
        <v>0.67992801771871547</v>
      </c>
      <c r="W314" s="5">
        <v>10</v>
      </c>
      <c r="X314" s="5" t="s">
        <v>401</v>
      </c>
      <c r="Y314" s="5" t="s">
        <v>401</v>
      </c>
      <c r="Z314" s="5" t="s">
        <v>401</v>
      </c>
      <c r="AA314" s="5"/>
      <c r="AB314" s="31">
        <f t="shared" si="173"/>
        <v>0.96115170526777527</v>
      </c>
      <c r="AC314" s="32">
        <v>542</v>
      </c>
      <c r="AD314" s="24">
        <f t="shared" si="174"/>
        <v>295.63636363636363</v>
      </c>
      <c r="AE314" s="24">
        <f t="shared" si="175"/>
        <v>284.2</v>
      </c>
      <c r="AF314" s="24">
        <f t="shared" si="176"/>
        <v>-11.436363636363637</v>
      </c>
      <c r="AG314" s="24">
        <v>43.8</v>
      </c>
      <c r="AH314" s="24">
        <v>41.3</v>
      </c>
      <c r="AI314" s="24">
        <v>77.900000000000006</v>
      </c>
      <c r="AJ314" s="24">
        <v>49.6</v>
      </c>
      <c r="AK314" s="24">
        <v>39.1</v>
      </c>
      <c r="AL314" s="24"/>
      <c r="AM314" s="24">
        <f t="shared" si="177"/>
        <v>32.5</v>
      </c>
      <c r="AN314" s="47"/>
      <c r="AO314" s="24">
        <f t="shared" si="178"/>
        <v>32.5</v>
      </c>
      <c r="AP314" s="24"/>
      <c r="AQ314" s="24">
        <f t="shared" si="179"/>
        <v>32.5</v>
      </c>
      <c r="AR314" s="24">
        <v>13.2</v>
      </c>
      <c r="AS314" s="24">
        <f t="shared" si="156"/>
        <v>19.3</v>
      </c>
      <c r="AT314" s="42"/>
      <c r="AU314" s="42"/>
      <c r="AV314" s="42"/>
      <c r="AW314" s="1"/>
      <c r="AX314" s="1"/>
      <c r="AY314" s="1"/>
      <c r="AZ314" s="1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9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9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9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9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9"/>
      <c r="GG314" s="8"/>
      <c r="GH314" s="8"/>
    </row>
    <row r="315" spans="1:190" s="2" customFormat="1" ht="17.100000000000001" customHeight="1">
      <c r="A315" s="17" t="s">
        <v>294</v>
      </c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24"/>
      <c r="AS315" s="24"/>
      <c r="AT315" s="42"/>
      <c r="AU315" s="42"/>
      <c r="AV315" s="42"/>
      <c r="AW315" s="1"/>
      <c r="AX315" s="1"/>
      <c r="AY315" s="1"/>
      <c r="AZ315" s="1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9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9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9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9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9"/>
      <c r="GG315" s="8"/>
      <c r="GH315" s="8"/>
    </row>
    <row r="316" spans="1:190" s="2" customFormat="1" ht="17.100000000000001" customHeight="1">
      <c r="A316" s="33" t="s">
        <v>295</v>
      </c>
      <c r="B316" s="24">
        <v>4837.0859594077492</v>
      </c>
      <c r="C316" s="24">
        <v>4041.0579099999995</v>
      </c>
      <c r="D316" s="4">
        <f t="shared" si="172"/>
        <v>0.83543231274202645</v>
      </c>
      <c r="E316" s="10">
        <v>15</v>
      </c>
      <c r="F316" s="5">
        <f>F$50</f>
        <v>1</v>
      </c>
      <c r="G316" s="5">
        <v>10</v>
      </c>
      <c r="H316" s="5"/>
      <c r="I316" s="5"/>
      <c r="J316" s="4">
        <f>J$50</f>
        <v>1.0054633451111969</v>
      </c>
      <c r="K316" s="5">
        <v>10</v>
      </c>
      <c r="L316" s="5"/>
      <c r="M316" s="5"/>
      <c r="N316" s="4">
        <f>N$50</f>
        <v>1.2589785344189488</v>
      </c>
      <c r="O316" s="5">
        <v>15</v>
      </c>
      <c r="P316" s="5"/>
      <c r="Q316" s="5"/>
      <c r="R316" s="4">
        <f>R$50</f>
        <v>0.99107260726072599</v>
      </c>
      <c r="S316" s="5">
        <v>10</v>
      </c>
      <c r="T316" s="5"/>
      <c r="U316" s="5"/>
      <c r="V316" s="4">
        <f>V$50</f>
        <v>1.20983</v>
      </c>
      <c r="W316" s="5">
        <v>10</v>
      </c>
      <c r="X316" s="5" t="s">
        <v>401</v>
      </c>
      <c r="Y316" s="5" t="s">
        <v>401</v>
      </c>
      <c r="Z316" s="5" t="s">
        <v>401</v>
      </c>
      <c r="AA316" s="5"/>
      <c r="AB316" s="31">
        <f t="shared" si="173"/>
        <v>1.049711746159055</v>
      </c>
      <c r="AC316" s="32">
        <v>64</v>
      </c>
      <c r="AD316" s="24">
        <f t="shared" si="174"/>
        <v>34.909090909090907</v>
      </c>
      <c r="AE316" s="24">
        <f t="shared" si="175"/>
        <v>36.6</v>
      </c>
      <c r="AF316" s="24">
        <f t="shared" si="176"/>
        <v>1.6909090909090949</v>
      </c>
      <c r="AG316" s="24">
        <v>7</v>
      </c>
      <c r="AH316" s="24">
        <v>1.9</v>
      </c>
      <c r="AI316" s="24">
        <v>8.4</v>
      </c>
      <c r="AJ316" s="24">
        <v>2.7</v>
      </c>
      <c r="AK316" s="24">
        <v>6.9</v>
      </c>
      <c r="AL316" s="24"/>
      <c r="AM316" s="24">
        <f t="shared" si="177"/>
        <v>9.6999999999999993</v>
      </c>
      <c r="AN316" s="47"/>
      <c r="AO316" s="24">
        <f t="shared" si="178"/>
        <v>9.6999999999999993</v>
      </c>
      <c r="AP316" s="24"/>
      <c r="AQ316" s="24">
        <f t="shared" si="179"/>
        <v>9.6999999999999993</v>
      </c>
      <c r="AR316" s="24">
        <v>5.6</v>
      </c>
      <c r="AS316" s="24">
        <f t="shared" si="156"/>
        <v>4.0999999999999996</v>
      </c>
      <c r="AT316" s="42"/>
      <c r="AU316" s="42"/>
      <c r="AV316" s="42"/>
      <c r="AW316" s="1"/>
      <c r="AX316" s="1"/>
      <c r="AY316" s="1"/>
      <c r="AZ316" s="1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9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9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9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9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9"/>
      <c r="GG316" s="8"/>
      <c r="GH316" s="8"/>
    </row>
    <row r="317" spans="1:190" s="2" customFormat="1" ht="17.100000000000001" customHeight="1">
      <c r="A317" s="33" t="s">
        <v>296</v>
      </c>
      <c r="B317" s="24">
        <v>6966.2422915392563</v>
      </c>
      <c r="C317" s="24">
        <v>5854.1221999999989</v>
      </c>
      <c r="D317" s="4">
        <f t="shared" si="172"/>
        <v>0.84035581235956058</v>
      </c>
      <c r="E317" s="10">
        <v>15</v>
      </c>
      <c r="F317" s="5">
        <f t="shared" ref="F317:F330" si="180">F$50</f>
        <v>1</v>
      </c>
      <c r="G317" s="5">
        <v>10</v>
      </c>
      <c r="H317" s="5"/>
      <c r="I317" s="5"/>
      <c r="J317" s="4">
        <f t="shared" ref="J317:J330" si="181">J$50</f>
        <v>1.0054633451111969</v>
      </c>
      <c r="K317" s="5">
        <v>10</v>
      </c>
      <c r="L317" s="5"/>
      <c r="M317" s="5"/>
      <c r="N317" s="4">
        <f t="shared" ref="N317:N330" si="182">N$50</f>
        <v>1.2589785344189488</v>
      </c>
      <c r="O317" s="5">
        <v>15</v>
      </c>
      <c r="P317" s="5"/>
      <c r="Q317" s="5"/>
      <c r="R317" s="4">
        <f t="shared" ref="R317:R330" si="183">R$50</f>
        <v>0.99107260726072599</v>
      </c>
      <c r="S317" s="5">
        <v>10</v>
      </c>
      <c r="T317" s="5"/>
      <c r="U317" s="5"/>
      <c r="V317" s="4">
        <f t="shared" ref="V317:V330" si="184">V$50</f>
        <v>1.20983</v>
      </c>
      <c r="W317" s="5">
        <v>10</v>
      </c>
      <c r="X317" s="5" t="s">
        <v>401</v>
      </c>
      <c r="Y317" s="5" t="s">
        <v>401</v>
      </c>
      <c r="Z317" s="5" t="s">
        <v>401</v>
      </c>
      <c r="AA317" s="5"/>
      <c r="AB317" s="31">
        <f t="shared" si="173"/>
        <v>1.0507667817913839</v>
      </c>
      <c r="AC317" s="32">
        <v>125</v>
      </c>
      <c r="AD317" s="24">
        <f t="shared" si="174"/>
        <v>68.181818181818187</v>
      </c>
      <c r="AE317" s="24">
        <f t="shared" si="175"/>
        <v>71.599999999999994</v>
      </c>
      <c r="AF317" s="24">
        <f t="shared" si="176"/>
        <v>3.4181818181818073</v>
      </c>
      <c r="AG317" s="24">
        <v>7.8</v>
      </c>
      <c r="AH317" s="24">
        <v>9.3000000000000007</v>
      </c>
      <c r="AI317" s="24">
        <v>15.2</v>
      </c>
      <c r="AJ317" s="24">
        <v>10.9</v>
      </c>
      <c r="AK317" s="24">
        <v>9</v>
      </c>
      <c r="AL317" s="24"/>
      <c r="AM317" s="24">
        <f t="shared" si="177"/>
        <v>19.399999999999999</v>
      </c>
      <c r="AN317" s="47"/>
      <c r="AO317" s="24">
        <f t="shared" si="178"/>
        <v>19.399999999999999</v>
      </c>
      <c r="AP317" s="24"/>
      <c r="AQ317" s="24">
        <f t="shared" si="179"/>
        <v>19.399999999999999</v>
      </c>
      <c r="AR317" s="24">
        <v>11.4</v>
      </c>
      <c r="AS317" s="24">
        <f t="shared" si="156"/>
        <v>8</v>
      </c>
      <c r="AT317" s="42"/>
      <c r="AU317" s="42"/>
      <c r="AV317" s="42"/>
      <c r="AX317" s="1"/>
      <c r="AY317" s="1"/>
      <c r="AZ317" s="1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9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9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9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9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9"/>
      <c r="GG317" s="8"/>
      <c r="GH317" s="8"/>
    </row>
    <row r="318" spans="1:190" s="2" customFormat="1" ht="17.100000000000001" customHeight="1">
      <c r="A318" s="33" t="s">
        <v>297</v>
      </c>
      <c r="B318" s="24">
        <v>2092.2184406276742</v>
      </c>
      <c r="C318" s="24">
        <v>2032.74244</v>
      </c>
      <c r="D318" s="4">
        <f t="shared" si="172"/>
        <v>0.97157275766586249</v>
      </c>
      <c r="E318" s="10">
        <v>15</v>
      </c>
      <c r="F318" s="5">
        <f t="shared" si="180"/>
        <v>1</v>
      </c>
      <c r="G318" s="5">
        <v>10</v>
      </c>
      <c r="H318" s="5"/>
      <c r="I318" s="5"/>
      <c r="J318" s="4">
        <f t="shared" si="181"/>
        <v>1.0054633451111969</v>
      </c>
      <c r="K318" s="5">
        <v>10</v>
      </c>
      <c r="L318" s="5"/>
      <c r="M318" s="5"/>
      <c r="N318" s="4">
        <f t="shared" si="182"/>
        <v>1.2589785344189488</v>
      </c>
      <c r="O318" s="5">
        <v>15</v>
      </c>
      <c r="P318" s="5"/>
      <c r="Q318" s="5"/>
      <c r="R318" s="4">
        <f t="shared" si="183"/>
        <v>0.99107260726072599</v>
      </c>
      <c r="S318" s="5">
        <v>10</v>
      </c>
      <c r="T318" s="5"/>
      <c r="U318" s="5"/>
      <c r="V318" s="4">
        <f t="shared" si="184"/>
        <v>1.20983</v>
      </c>
      <c r="W318" s="5">
        <v>10</v>
      </c>
      <c r="X318" s="5" t="s">
        <v>401</v>
      </c>
      <c r="Y318" s="5" t="s">
        <v>401</v>
      </c>
      <c r="Z318" s="5" t="s">
        <v>401</v>
      </c>
      <c r="AA318" s="5"/>
      <c r="AB318" s="31">
        <f t="shared" si="173"/>
        <v>1.0788846986427343</v>
      </c>
      <c r="AC318" s="32">
        <v>707</v>
      </c>
      <c r="AD318" s="24">
        <f t="shared" si="174"/>
        <v>385.63636363636363</v>
      </c>
      <c r="AE318" s="24">
        <f t="shared" si="175"/>
        <v>416.1</v>
      </c>
      <c r="AF318" s="24">
        <f t="shared" si="176"/>
        <v>30.463636363636397</v>
      </c>
      <c r="AG318" s="24">
        <v>74</v>
      </c>
      <c r="AH318" s="24">
        <v>59.5</v>
      </c>
      <c r="AI318" s="24">
        <v>0</v>
      </c>
      <c r="AJ318" s="24">
        <v>64.7</v>
      </c>
      <c r="AK318" s="24">
        <v>67.900000000000006</v>
      </c>
      <c r="AL318" s="24">
        <v>36.200000000000003</v>
      </c>
      <c r="AM318" s="24">
        <f t="shared" si="177"/>
        <v>113.8</v>
      </c>
      <c r="AN318" s="47"/>
      <c r="AO318" s="24">
        <f t="shared" si="178"/>
        <v>113.8</v>
      </c>
      <c r="AP318" s="24"/>
      <c r="AQ318" s="24">
        <f t="shared" si="179"/>
        <v>113.8</v>
      </c>
      <c r="AR318" s="24">
        <v>79.2</v>
      </c>
      <c r="AS318" s="24">
        <f t="shared" si="156"/>
        <v>34.6</v>
      </c>
      <c r="AT318" s="42"/>
      <c r="AU318" s="42"/>
      <c r="AV318" s="42"/>
      <c r="AW318" s="1"/>
      <c r="AX318" s="1"/>
      <c r="AY318" s="1"/>
      <c r="AZ318" s="1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9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9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9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9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9"/>
      <c r="GG318" s="8"/>
      <c r="GH318" s="8"/>
    </row>
    <row r="319" spans="1:190" s="2" customFormat="1" ht="17.100000000000001" customHeight="1">
      <c r="A319" s="33" t="s">
        <v>298</v>
      </c>
      <c r="B319" s="24">
        <v>396.29257167461412</v>
      </c>
      <c r="C319" s="24">
        <v>577.05600000000004</v>
      </c>
      <c r="D319" s="4">
        <f t="shared" si="172"/>
        <v>1.2256136302433158</v>
      </c>
      <c r="E319" s="10">
        <v>15</v>
      </c>
      <c r="F319" s="5">
        <f t="shared" si="180"/>
        <v>1</v>
      </c>
      <c r="G319" s="5">
        <v>10</v>
      </c>
      <c r="H319" s="5"/>
      <c r="I319" s="5"/>
      <c r="J319" s="4">
        <f t="shared" si="181"/>
        <v>1.0054633451111969</v>
      </c>
      <c r="K319" s="5">
        <v>10</v>
      </c>
      <c r="L319" s="5"/>
      <c r="M319" s="5"/>
      <c r="N319" s="4">
        <f t="shared" si="182"/>
        <v>1.2589785344189488</v>
      </c>
      <c r="O319" s="5">
        <v>15</v>
      </c>
      <c r="P319" s="5"/>
      <c r="Q319" s="5"/>
      <c r="R319" s="4">
        <f t="shared" si="183"/>
        <v>0.99107260726072599</v>
      </c>
      <c r="S319" s="5">
        <v>10</v>
      </c>
      <c r="T319" s="5"/>
      <c r="U319" s="5"/>
      <c r="V319" s="4">
        <f t="shared" si="184"/>
        <v>1.20983</v>
      </c>
      <c r="W319" s="5">
        <v>10</v>
      </c>
      <c r="X319" s="5" t="s">
        <v>401</v>
      </c>
      <c r="Y319" s="5" t="s">
        <v>401</v>
      </c>
      <c r="Z319" s="5" t="s">
        <v>401</v>
      </c>
      <c r="AA319" s="5"/>
      <c r="AB319" s="31">
        <f t="shared" si="173"/>
        <v>1.1333220284807599</v>
      </c>
      <c r="AC319" s="32">
        <v>1001</v>
      </c>
      <c r="AD319" s="24">
        <f t="shared" si="174"/>
        <v>546</v>
      </c>
      <c r="AE319" s="24">
        <f t="shared" si="175"/>
        <v>618.79999999999995</v>
      </c>
      <c r="AF319" s="24">
        <f t="shared" si="176"/>
        <v>72.799999999999955</v>
      </c>
      <c r="AG319" s="24">
        <v>65</v>
      </c>
      <c r="AH319" s="24">
        <v>116.8</v>
      </c>
      <c r="AI319" s="24">
        <v>131.5</v>
      </c>
      <c r="AJ319" s="24">
        <v>67.099999999999994</v>
      </c>
      <c r="AK319" s="24">
        <v>95.3</v>
      </c>
      <c r="AL319" s="24"/>
      <c r="AM319" s="24">
        <f t="shared" si="177"/>
        <v>143.1</v>
      </c>
      <c r="AN319" s="47"/>
      <c r="AO319" s="24">
        <f t="shared" si="178"/>
        <v>143.1</v>
      </c>
      <c r="AP319" s="24"/>
      <c r="AQ319" s="24">
        <f t="shared" si="179"/>
        <v>143.1</v>
      </c>
      <c r="AR319" s="24">
        <v>123.9</v>
      </c>
      <c r="AS319" s="24">
        <f t="shared" si="156"/>
        <v>19.2</v>
      </c>
      <c r="AT319" s="42"/>
      <c r="AU319" s="42"/>
      <c r="AV319" s="42"/>
      <c r="AW319" s="1"/>
      <c r="AX319" s="1"/>
      <c r="AY319" s="1"/>
      <c r="AZ319" s="1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9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9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9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9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9"/>
      <c r="GG319" s="8"/>
      <c r="GH319" s="8"/>
    </row>
    <row r="320" spans="1:190" s="2" customFormat="1" ht="17.100000000000001" customHeight="1">
      <c r="A320" s="33" t="s">
        <v>299</v>
      </c>
      <c r="B320" s="24">
        <v>630.48583324467393</v>
      </c>
      <c r="C320" s="24">
        <v>512.71273999999994</v>
      </c>
      <c r="D320" s="4">
        <f t="shared" si="172"/>
        <v>0.81320263353329059</v>
      </c>
      <c r="E320" s="10">
        <v>15</v>
      </c>
      <c r="F320" s="5">
        <f t="shared" si="180"/>
        <v>1</v>
      </c>
      <c r="G320" s="5">
        <v>10</v>
      </c>
      <c r="H320" s="5"/>
      <c r="I320" s="5"/>
      <c r="J320" s="4">
        <f t="shared" si="181"/>
        <v>1.0054633451111969</v>
      </c>
      <c r="K320" s="5">
        <v>10</v>
      </c>
      <c r="L320" s="5"/>
      <c r="M320" s="5"/>
      <c r="N320" s="4">
        <f t="shared" si="182"/>
        <v>1.2589785344189488</v>
      </c>
      <c r="O320" s="5">
        <v>15</v>
      </c>
      <c r="P320" s="5"/>
      <c r="Q320" s="5"/>
      <c r="R320" s="4">
        <f t="shared" si="183"/>
        <v>0.99107260726072599</v>
      </c>
      <c r="S320" s="5">
        <v>10</v>
      </c>
      <c r="T320" s="5"/>
      <c r="U320" s="5"/>
      <c r="V320" s="4">
        <f t="shared" si="184"/>
        <v>1.20983</v>
      </c>
      <c r="W320" s="5">
        <v>10</v>
      </c>
      <c r="X320" s="5" t="s">
        <v>401</v>
      </c>
      <c r="Y320" s="5" t="s">
        <v>401</v>
      </c>
      <c r="Z320" s="5" t="s">
        <v>401</v>
      </c>
      <c r="AA320" s="5"/>
      <c r="AB320" s="31">
        <f t="shared" si="173"/>
        <v>1.0449482434714688</v>
      </c>
      <c r="AC320" s="32">
        <v>789</v>
      </c>
      <c r="AD320" s="24">
        <f t="shared" si="174"/>
        <v>430.36363636363637</v>
      </c>
      <c r="AE320" s="24">
        <f t="shared" si="175"/>
        <v>449.7</v>
      </c>
      <c r="AF320" s="24">
        <f t="shared" si="176"/>
        <v>19.336363636363615</v>
      </c>
      <c r="AG320" s="24">
        <v>74.400000000000006</v>
      </c>
      <c r="AH320" s="24">
        <v>15.9</v>
      </c>
      <c r="AI320" s="24">
        <v>82.6</v>
      </c>
      <c r="AJ320" s="24">
        <v>76</v>
      </c>
      <c r="AK320" s="24">
        <v>55.2</v>
      </c>
      <c r="AL320" s="24"/>
      <c r="AM320" s="24">
        <f t="shared" si="177"/>
        <v>145.6</v>
      </c>
      <c r="AN320" s="47"/>
      <c r="AO320" s="24">
        <f t="shared" si="178"/>
        <v>145.6</v>
      </c>
      <c r="AP320" s="24"/>
      <c r="AQ320" s="24">
        <f t="shared" si="179"/>
        <v>145.6</v>
      </c>
      <c r="AR320" s="24">
        <v>92.5</v>
      </c>
      <c r="AS320" s="24">
        <f t="shared" si="156"/>
        <v>53.1</v>
      </c>
      <c r="AT320" s="42"/>
      <c r="AU320" s="42"/>
      <c r="AV320" s="42"/>
      <c r="AY320" s="1"/>
      <c r="AZ320" s="1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9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9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9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9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9"/>
      <c r="GG320" s="8"/>
      <c r="GH320" s="8"/>
    </row>
    <row r="321" spans="1:190" s="2" customFormat="1" ht="17.100000000000001" customHeight="1">
      <c r="A321" s="33" t="s">
        <v>300</v>
      </c>
      <c r="B321" s="24">
        <v>1553.2967442175486</v>
      </c>
      <c r="C321" s="24">
        <v>2047.2803499999995</v>
      </c>
      <c r="D321" s="4">
        <f t="shared" si="172"/>
        <v>1.2118022687951546</v>
      </c>
      <c r="E321" s="10">
        <v>15</v>
      </c>
      <c r="F321" s="5">
        <f t="shared" si="180"/>
        <v>1</v>
      </c>
      <c r="G321" s="5">
        <v>10</v>
      </c>
      <c r="H321" s="5"/>
      <c r="I321" s="5"/>
      <c r="J321" s="4">
        <f t="shared" si="181"/>
        <v>1.0054633451111969</v>
      </c>
      <c r="K321" s="5">
        <v>10</v>
      </c>
      <c r="L321" s="5"/>
      <c r="M321" s="5"/>
      <c r="N321" s="4">
        <f t="shared" si="182"/>
        <v>1.2589785344189488</v>
      </c>
      <c r="O321" s="5">
        <v>15</v>
      </c>
      <c r="P321" s="5"/>
      <c r="Q321" s="5"/>
      <c r="R321" s="4">
        <f t="shared" si="183"/>
        <v>0.99107260726072599</v>
      </c>
      <c r="S321" s="5">
        <v>10</v>
      </c>
      <c r="T321" s="5"/>
      <c r="U321" s="5"/>
      <c r="V321" s="4">
        <f t="shared" si="184"/>
        <v>1.20983</v>
      </c>
      <c r="W321" s="5">
        <v>10</v>
      </c>
      <c r="X321" s="5" t="s">
        <v>401</v>
      </c>
      <c r="Y321" s="5" t="s">
        <v>401</v>
      </c>
      <c r="Z321" s="5" t="s">
        <v>401</v>
      </c>
      <c r="AA321" s="5"/>
      <c r="AB321" s="31">
        <f t="shared" si="173"/>
        <v>1.1303624510275825</v>
      </c>
      <c r="AC321" s="32">
        <v>604</v>
      </c>
      <c r="AD321" s="24">
        <f t="shared" si="174"/>
        <v>329.45454545454544</v>
      </c>
      <c r="AE321" s="24">
        <f t="shared" si="175"/>
        <v>372.4</v>
      </c>
      <c r="AF321" s="24">
        <f t="shared" si="176"/>
        <v>42.945454545454538</v>
      </c>
      <c r="AG321" s="24">
        <v>62.9</v>
      </c>
      <c r="AH321" s="24">
        <v>45</v>
      </c>
      <c r="AI321" s="24">
        <v>58.3</v>
      </c>
      <c r="AJ321" s="24">
        <v>62.2</v>
      </c>
      <c r="AK321" s="24">
        <v>64.8</v>
      </c>
      <c r="AL321" s="24">
        <v>1.7</v>
      </c>
      <c r="AM321" s="24">
        <f t="shared" si="177"/>
        <v>77.5</v>
      </c>
      <c r="AN321" s="47"/>
      <c r="AO321" s="24">
        <f t="shared" si="178"/>
        <v>77.5</v>
      </c>
      <c r="AP321" s="24"/>
      <c r="AQ321" s="24">
        <f t="shared" si="179"/>
        <v>77.5</v>
      </c>
      <c r="AR321" s="24">
        <v>65</v>
      </c>
      <c r="AS321" s="24">
        <f t="shared" si="156"/>
        <v>12.5</v>
      </c>
      <c r="AT321" s="42"/>
      <c r="AU321" s="42"/>
      <c r="AV321" s="42"/>
      <c r="AW321" s="1"/>
      <c r="AX321" s="1"/>
      <c r="AY321" s="1"/>
      <c r="AZ321" s="1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9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9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9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9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9"/>
      <c r="GG321" s="8"/>
      <c r="GH321" s="8"/>
    </row>
    <row r="322" spans="1:190" s="2" customFormat="1" ht="17.100000000000001" customHeight="1">
      <c r="A322" s="33" t="s">
        <v>301</v>
      </c>
      <c r="B322" s="24">
        <v>2182.0281938450921</v>
      </c>
      <c r="C322" s="24">
        <v>1446.5634399999999</v>
      </c>
      <c r="D322" s="4">
        <f t="shared" si="172"/>
        <v>0.66294443127745173</v>
      </c>
      <c r="E322" s="10">
        <v>15</v>
      </c>
      <c r="F322" s="5">
        <f t="shared" si="180"/>
        <v>1</v>
      </c>
      <c r="G322" s="5">
        <v>10</v>
      </c>
      <c r="H322" s="5"/>
      <c r="I322" s="5"/>
      <c r="J322" s="4">
        <f t="shared" si="181"/>
        <v>1.0054633451111969</v>
      </c>
      <c r="K322" s="5">
        <v>10</v>
      </c>
      <c r="L322" s="5"/>
      <c r="M322" s="5"/>
      <c r="N322" s="4">
        <f t="shared" si="182"/>
        <v>1.2589785344189488</v>
      </c>
      <c r="O322" s="5">
        <v>15</v>
      </c>
      <c r="P322" s="5"/>
      <c r="Q322" s="5"/>
      <c r="R322" s="4">
        <f t="shared" si="183"/>
        <v>0.99107260726072599</v>
      </c>
      <c r="S322" s="5">
        <v>10</v>
      </c>
      <c r="T322" s="5"/>
      <c r="U322" s="5"/>
      <c r="V322" s="4">
        <f t="shared" si="184"/>
        <v>1.20983</v>
      </c>
      <c r="W322" s="5">
        <v>10</v>
      </c>
      <c r="X322" s="5" t="s">
        <v>401</v>
      </c>
      <c r="Y322" s="5" t="s">
        <v>401</v>
      </c>
      <c r="Z322" s="5" t="s">
        <v>401</v>
      </c>
      <c r="AA322" s="5"/>
      <c r="AB322" s="31">
        <f t="shared" si="173"/>
        <v>1.0127500572737891</v>
      </c>
      <c r="AC322" s="32">
        <v>19</v>
      </c>
      <c r="AD322" s="24">
        <f t="shared" si="174"/>
        <v>10.363636363636363</v>
      </c>
      <c r="AE322" s="24">
        <f t="shared" si="175"/>
        <v>10.5</v>
      </c>
      <c r="AF322" s="24">
        <f t="shared" si="176"/>
        <v>0.13636363636363669</v>
      </c>
      <c r="AG322" s="24">
        <v>0.8</v>
      </c>
      <c r="AH322" s="24">
        <v>1.8</v>
      </c>
      <c r="AI322" s="24">
        <v>0</v>
      </c>
      <c r="AJ322" s="24">
        <v>0.6</v>
      </c>
      <c r="AK322" s="24">
        <v>1.1000000000000001</v>
      </c>
      <c r="AL322" s="24">
        <v>2.2999999999999998</v>
      </c>
      <c r="AM322" s="24">
        <f t="shared" si="177"/>
        <v>3.9</v>
      </c>
      <c r="AN322" s="47"/>
      <c r="AO322" s="24">
        <f t="shared" si="178"/>
        <v>3.9</v>
      </c>
      <c r="AP322" s="24">
        <f>MIN(AO322,0.9)</f>
        <v>0.9</v>
      </c>
      <c r="AQ322" s="24">
        <f t="shared" si="179"/>
        <v>3</v>
      </c>
      <c r="AR322" s="24">
        <v>1.4</v>
      </c>
      <c r="AS322" s="24">
        <f t="shared" si="156"/>
        <v>1.6</v>
      </c>
      <c r="AT322" s="42"/>
      <c r="AU322" s="42"/>
      <c r="AV322" s="42"/>
      <c r="AW322" s="1"/>
      <c r="AX322" s="1"/>
      <c r="AY322" s="1"/>
      <c r="AZ322" s="1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9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9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9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9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9"/>
      <c r="GG322" s="8"/>
      <c r="GH322" s="8"/>
    </row>
    <row r="323" spans="1:190" s="2" customFormat="1" ht="17.100000000000001" customHeight="1">
      <c r="A323" s="33" t="s">
        <v>302</v>
      </c>
      <c r="B323" s="24">
        <v>2168.1302012538335</v>
      </c>
      <c r="C323" s="24">
        <v>1054.8168500000002</v>
      </c>
      <c r="D323" s="4">
        <f t="shared" si="172"/>
        <v>0.48650991964873591</v>
      </c>
      <c r="E323" s="10">
        <v>15</v>
      </c>
      <c r="F323" s="5">
        <f t="shared" si="180"/>
        <v>1</v>
      </c>
      <c r="G323" s="5">
        <v>10</v>
      </c>
      <c r="H323" s="5"/>
      <c r="I323" s="5"/>
      <c r="J323" s="4">
        <f t="shared" si="181"/>
        <v>1.0054633451111969</v>
      </c>
      <c r="K323" s="5">
        <v>10</v>
      </c>
      <c r="L323" s="5"/>
      <c r="M323" s="5"/>
      <c r="N323" s="4">
        <f t="shared" si="182"/>
        <v>1.2589785344189488</v>
      </c>
      <c r="O323" s="5">
        <v>15</v>
      </c>
      <c r="P323" s="5"/>
      <c r="Q323" s="5"/>
      <c r="R323" s="4">
        <f t="shared" si="183"/>
        <v>0.99107260726072599</v>
      </c>
      <c r="S323" s="5">
        <v>10</v>
      </c>
      <c r="T323" s="5"/>
      <c r="U323" s="5"/>
      <c r="V323" s="4">
        <f t="shared" si="184"/>
        <v>1.20983</v>
      </c>
      <c r="W323" s="5">
        <v>10</v>
      </c>
      <c r="X323" s="5" t="s">
        <v>401</v>
      </c>
      <c r="Y323" s="5" t="s">
        <v>401</v>
      </c>
      <c r="Z323" s="5" t="s">
        <v>401</v>
      </c>
      <c r="AA323" s="5"/>
      <c r="AB323" s="31">
        <f t="shared" si="173"/>
        <v>0.97494266192477852</v>
      </c>
      <c r="AC323" s="32">
        <v>576</v>
      </c>
      <c r="AD323" s="24">
        <f t="shared" si="174"/>
        <v>314.18181818181819</v>
      </c>
      <c r="AE323" s="24">
        <f t="shared" si="175"/>
        <v>306.3</v>
      </c>
      <c r="AF323" s="24">
        <f t="shared" si="176"/>
        <v>-7.8818181818181756</v>
      </c>
      <c r="AG323" s="24">
        <v>22.1</v>
      </c>
      <c r="AH323" s="24">
        <v>65.400000000000006</v>
      </c>
      <c r="AI323" s="24">
        <v>30.5</v>
      </c>
      <c r="AJ323" s="24">
        <v>23.7</v>
      </c>
      <c r="AK323" s="24">
        <v>41.9</v>
      </c>
      <c r="AL323" s="24"/>
      <c r="AM323" s="24">
        <f t="shared" si="177"/>
        <v>122.7</v>
      </c>
      <c r="AN323" s="47"/>
      <c r="AO323" s="24">
        <f t="shared" si="178"/>
        <v>122.7</v>
      </c>
      <c r="AP323" s="24"/>
      <c r="AQ323" s="24">
        <f t="shared" si="179"/>
        <v>122.7</v>
      </c>
      <c r="AR323" s="24">
        <v>61.9</v>
      </c>
      <c r="AS323" s="24">
        <f t="shared" si="156"/>
        <v>60.8</v>
      </c>
      <c r="AT323" s="42"/>
      <c r="AU323" s="42"/>
      <c r="AV323" s="42"/>
      <c r="AW323" s="1"/>
      <c r="AX323" s="1"/>
      <c r="AY323" s="1"/>
      <c r="AZ323" s="1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9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9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9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9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9"/>
      <c r="GG323" s="8"/>
      <c r="GH323" s="8"/>
    </row>
    <row r="324" spans="1:190" s="2" customFormat="1" ht="17.100000000000001" customHeight="1">
      <c r="A324" s="33" t="s">
        <v>303</v>
      </c>
      <c r="B324" s="24">
        <v>850.48619978419526</v>
      </c>
      <c r="C324" s="24">
        <v>875.54807000000005</v>
      </c>
      <c r="D324" s="4">
        <f t="shared" si="172"/>
        <v>1.0294676976794732</v>
      </c>
      <c r="E324" s="10">
        <v>15</v>
      </c>
      <c r="F324" s="5">
        <f t="shared" si="180"/>
        <v>1</v>
      </c>
      <c r="G324" s="5">
        <v>10</v>
      </c>
      <c r="H324" s="5"/>
      <c r="I324" s="5"/>
      <c r="J324" s="4">
        <f t="shared" si="181"/>
        <v>1.0054633451111969</v>
      </c>
      <c r="K324" s="5">
        <v>10</v>
      </c>
      <c r="L324" s="5"/>
      <c r="M324" s="5"/>
      <c r="N324" s="4">
        <f t="shared" si="182"/>
        <v>1.2589785344189488</v>
      </c>
      <c r="O324" s="5">
        <v>15</v>
      </c>
      <c r="P324" s="5"/>
      <c r="Q324" s="5"/>
      <c r="R324" s="4">
        <f t="shared" si="183"/>
        <v>0.99107260726072599</v>
      </c>
      <c r="S324" s="5">
        <v>10</v>
      </c>
      <c r="T324" s="5"/>
      <c r="U324" s="5"/>
      <c r="V324" s="4">
        <f t="shared" si="184"/>
        <v>1.20983</v>
      </c>
      <c r="W324" s="5">
        <v>10</v>
      </c>
      <c r="X324" s="5" t="s">
        <v>401</v>
      </c>
      <c r="Y324" s="5" t="s">
        <v>401</v>
      </c>
      <c r="Z324" s="5" t="s">
        <v>401</v>
      </c>
      <c r="AA324" s="5"/>
      <c r="AB324" s="31">
        <f t="shared" si="173"/>
        <v>1.0912907572170794</v>
      </c>
      <c r="AC324" s="32">
        <v>1076</v>
      </c>
      <c r="AD324" s="24">
        <f t="shared" si="174"/>
        <v>586.90909090909088</v>
      </c>
      <c r="AE324" s="24">
        <f t="shared" si="175"/>
        <v>640.5</v>
      </c>
      <c r="AF324" s="24">
        <f t="shared" si="176"/>
        <v>53.590909090909122</v>
      </c>
      <c r="AG324" s="24">
        <v>93.1</v>
      </c>
      <c r="AH324" s="24">
        <v>121.6</v>
      </c>
      <c r="AI324" s="24">
        <v>0</v>
      </c>
      <c r="AJ324" s="24">
        <v>201.4</v>
      </c>
      <c r="AK324" s="24">
        <v>96.5</v>
      </c>
      <c r="AL324" s="24"/>
      <c r="AM324" s="24">
        <f t="shared" si="177"/>
        <v>127.9</v>
      </c>
      <c r="AN324" s="47"/>
      <c r="AO324" s="24">
        <f t="shared" si="178"/>
        <v>127.9</v>
      </c>
      <c r="AP324" s="24"/>
      <c r="AQ324" s="24">
        <f t="shared" si="179"/>
        <v>127.9</v>
      </c>
      <c r="AR324" s="24">
        <v>82.6</v>
      </c>
      <c r="AS324" s="24">
        <f t="shared" si="156"/>
        <v>45.3</v>
      </c>
      <c r="AT324" s="42"/>
      <c r="AU324" s="42"/>
      <c r="AV324" s="42"/>
      <c r="AW324" s="1"/>
      <c r="AX324" s="1"/>
      <c r="AY324" s="1"/>
      <c r="AZ324" s="1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9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9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9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9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9"/>
      <c r="GG324" s="8"/>
      <c r="GH324" s="8"/>
    </row>
    <row r="325" spans="1:190" s="2" customFormat="1" ht="17.100000000000001" customHeight="1">
      <c r="A325" s="33" t="s">
        <v>304</v>
      </c>
      <c r="B325" s="24">
        <v>2401.3766423312436</v>
      </c>
      <c r="C325" s="24">
        <v>1390.26377</v>
      </c>
      <c r="D325" s="4">
        <f t="shared" si="172"/>
        <v>0.5789444877128227</v>
      </c>
      <c r="E325" s="10">
        <v>15</v>
      </c>
      <c r="F325" s="5">
        <f t="shared" si="180"/>
        <v>1</v>
      </c>
      <c r="G325" s="5">
        <v>10</v>
      </c>
      <c r="H325" s="5"/>
      <c r="I325" s="5"/>
      <c r="J325" s="4">
        <f t="shared" si="181"/>
        <v>1.0054633451111969</v>
      </c>
      <c r="K325" s="5">
        <v>10</v>
      </c>
      <c r="L325" s="5"/>
      <c r="M325" s="5"/>
      <c r="N325" s="4">
        <f t="shared" si="182"/>
        <v>1.2589785344189488</v>
      </c>
      <c r="O325" s="5">
        <v>15</v>
      </c>
      <c r="P325" s="5"/>
      <c r="Q325" s="5"/>
      <c r="R325" s="4">
        <f t="shared" si="183"/>
        <v>0.99107260726072599</v>
      </c>
      <c r="S325" s="5">
        <v>10</v>
      </c>
      <c r="T325" s="5"/>
      <c r="U325" s="5"/>
      <c r="V325" s="4">
        <f t="shared" si="184"/>
        <v>1.20983</v>
      </c>
      <c r="W325" s="5">
        <v>10</v>
      </c>
      <c r="X325" s="5" t="s">
        <v>401</v>
      </c>
      <c r="Y325" s="5" t="s">
        <v>401</v>
      </c>
      <c r="Z325" s="5" t="s">
        <v>401</v>
      </c>
      <c r="AA325" s="5"/>
      <c r="AB325" s="31">
        <f t="shared" si="173"/>
        <v>0.99475006936708288</v>
      </c>
      <c r="AC325" s="32">
        <v>261</v>
      </c>
      <c r="AD325" s="24">
        <f t="shared" si="174"/>
        <v>142.36363636363637</v>
      </c>
      <c r="AE325" s="24">
        <f t="shared" si="175"/>
        <v>141.6</v>
      </c>
      <c r="AF325" s="24">
        <f t="shared" si="176"/>
        <v>-0.76363636363637966</v>
      </c>
      <c r="AG325" s="24">
        <v>15.4</v>
      </c>
      <c r="AH325" s="24">
        <v>29</v>
      </c>
      <c r="AI325" s="24">
        <v>0</v>
      </c>
      <c r="AJ325" s="24">
        <v>15.9</v>
      </c>
      <c r="AK325" s="24">
        <v>8</v>
      </c>
      <c r="AL325" s="24">
        <v>28.6</v>
      </c>
      <c r="AM325" s="24">
        <f t="shared" si="177"/>
        <v>44.7</v>
      </c>
      <c r="AN325" s="47"/>
      <c r="AO325" s="24">
        <f t="shared" si="178"/>
        <v>44.7</v>
      </c>
      <c r="AP325" s="24">
        <f>MIN(AO325,0.7)</f>
        <v>0.7</v>
      </c>
      <c r="AQ325" s="24">
        <f t="shared" si="179"/>
        <v>44</v>
      </c>
      <c r="AR325" s="24">
        <v>19.3</v>
      </c>
      <c r="AS325" s="24">
        <f t="shared" si="156"/>
        <v>24.7</v>
      </c>
      <c r="AT325" s="42"/>
      <c r="AU325" s="42"/>
      <c r="AV325" s="42"/>
      <c r="AW325" s="1"/>
      <c r="AX325" s="1"/>
      <c r="AY325" s="1"/>
      <c r="AZ325" s="1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9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9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9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9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9"/>
      <c r="GG325" s="8"/>
      <c r="GH325" s="8"/>
    </row>
    <row r="326" spans="1:190" s="2" customFormat="1" ht="17.100000000000001" customHeight="1">
      <c r="A326" s="33" t="s">
        <v>305</v>
      </c>
      <c r="B326" s="24">
        <v>333.06013249252567</v>
      </c>
      <c r="C326" s="24">
        <v>223.41145</v>
      </c>
      <c r="D326" s="4">
        <f t="shared" si="172"/>
        <v>0.6707841263619676</v>
      </c>
      <c r="E326" s="10">
        <v>15</v>
      </c>
      <c r="F326" s="5">
        <f t="shared" si="180"/>
        <v>1</v>
      </c>
      <c r="G326" s="5">
        <v>10</v>
      </c>
      <c r="H326" s="5"/>
      <c r="I326" s="5"/>
      <c r="J326" s="4">
        <f t="shared" si="181"/>
        <v>1.0054633451111969</v>
      </c>
      <c r="K326" s="5">
        <v>10</v>
      </c>
      <c r="L326" s="5"/>
      <c r="M326" s="5"/>
      <c r="N326" s="4">
        <f t="shared" si="182"/>
        <v>1.2589785344189488</v>
      </c>
      <c r="O326" s="5">
        <v>15</v>
      </c>
      <c r="P326" s="5"/>
      <c r="Q326" s="5"/>
      <c r="R326" s="4">
        <f t="shared" si="183"/>
        <v>0.99107260726072599</v>
      </c>
      <c r="S326" s="5">
        <v>10</v>
      </c>
      <c r="T326" s="5"/>
      <c r="U326" s="5"/>
      <c r="V326" s="4">
        <f t="shared" si="184"/>
        <v>1.20983</v>
      </c>
      <c r="W326" s="5">
        <v>10</v>
      </c>
      <c r="X326" s="5" t="s">
        <v>401</v>
      </c>
      <c r="Y326" s="5" t="s">
        <v>401</v>
      </c>
      <c r="Z326" s="5" t="s">
        <v>401</v>
      </c>
      <c r="AA326" s="5"/>
      <c r="AB326" s="31">
        <f t="shared" si="173"/>
        <v>1.0144299919347568</v>
      </c>
      <c r="AC326" s="32">
        <v>1061</v>
      </c>
      <c r="AD326" s="24">
        <f t="shared" si="174"/>
        <v>578.72727272727275</v>
      </c>
      <c r="AE326" s="24">
        <f t="shared" si="175"/>
        <v>587.1</v>
      </c>
      <c r="AF326" s="24">
        <f t="shared" si="176"/>
        <v>8.3727272727272748</v>
      </c>
      <c r="AG326" s="24">
        <v>54.1</v>
      </c>
      <c r="AH326" s="24">
        <v>74.5</v>
      </c>
      <c r="AI326" s="24">
        <v>107.1</v>
      </c>
      <c r="AJ326" s="24">
        <v>73.5</v>
      </c>
      <c r="AK326" s="24">
        <v>93</v>
      </c>
      <c r="AL326" s="24"/>
      <c r="AM326" s="24">
        <f t="shared" si="177"/>
        <v>184.9</v>
      </c>
      <c r="AN326" s="47"/>
      <c r="AO326" s="24">
        <f t="shared" si="178"/>
        <v>184.9</v>
      </c>
      <c r="AP326" s="24"/>
      <c r="AQ326" s="24">
        <f t="shared" si="179"/>
        <v>184.9</v>
      </c>
      <c r="AR326" s="24">
        <v>95.8</v>
      </c>
      <c r="AS326" s="24">
        <f t="shared" si="156"/>
        <v>89.1</v>
      </c>
      <c r="AT326" s="42"/>
      <c r="AU326" s="42"/>
      <c r="AV326" s="42"/>
      <c r="AW326" s="1"/>
      <c r="AX326" s="1"/>
      <c r="AY326" s="1"/>
      <c r="AZ326" s="1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9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9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9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9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9"/>
      <c r="GG326" s="8"/>
      <c r="GH326" s="8"/>
    </row>
    <row r="327" spans="1:190" s="2" customFormat="1" ht="17.100000000000001" customHeight="1">
      <c r="A327" s="33" t="s">
        <v>306</v>
      </c>
      <c r="B327" s="24">
        <v>1233.7022705420432</v>
      </c>
      <c r="C327" s="24">
        <v>900.14294999999993</v>
      </c>
      <c r="D327" s="4">
        <f t="shared" si="172"/>
        <v>0.72962737565888602</v>
      </c>
      <c r="E327" s="10">
        <v>15</v>
      </c>
      <c r="F327" s="5">
        <f t="shared" si="180"/>
        <v>1</v>
      </c>
      <c r="G327" s="5">
        <v>10</v>
      </c>
      <c r="H327" s="5"/>
      <c r="I327" s="5"/>
      <c r="J327" s="4">
        <f t="shared" si="181"/>
        <v>1.0054633451111969</v>
      </c>
      <c r="K327" s="5">
        <v>10</v>
      </c>
      <c r="L327" s="5"/>
      <c r="M327" s="5"/>
      <c r="N327" s="4">
        <f t="shared" si="182"/>
        <v>1.2589785344189488</v>
      </c>
      <c r="O327" s="5">
        <v>15</v>
      </c>
      <c r="P327" s="5"/>
      <c r="Q327" s="5"/>
      <c r="R327" s="4">
        <f t="shared" si="183"/>
        <v>0.99107260726072599</v>
      </c>
      <c r="S327" s="5">
        <v>10</v>
      </c>
      <c r="T327" s="5"/>
      <c r="U327" s="5"/>
      <c r="V327" s="4">
        <f t="shared" si="184"/>
        <v>1.20983</v>
      </c>
      <c r="W327" s="5">
        <v>10</v>
      </c>
      <c r="X327" s="5" t="s">
        <v>401</v>
      </c>
      <c r="Y327" s="5" t="s">
        <v>401</v>
      </c>
      <c r="Z327" s="5" t="s">
        <v>401</v>
      </c>
      <c r="AA327" s="5"/>
      <c r="AB327" s="31">
        <f t="shared" si="173"/>
        <v>1.0270392596412392</v>
      </c>
      <c r="AC327" s="32">
        <v>978</v>
      </c>
      <c r="AD327" s="24">
        <f t="shared" si="174"/>
        <v>533.4545454545455</v>
      </c>
      <c r="AE327" s="24">
        <f t="shared" si="175"/>
        <v>547.9</v>
      </c>
      <c r="AF327" s="24">
        <f t="shared" si="176"/>
        <v>14.445454545454481</v>
      </c>
      <c r="AG327" s="24">
        <v>98.9</v>
      </c>
      <c r="AH327" s="24">
        <v>63.1</v>
      </c>
      <c r="AI327" s="24">
        <v>43.8</v>
      </c>
      <c r="AJ327" s="24">
        <v>74.099999999999994</v>
      </c>
      <c r="AK327" s="24">
        <v>69.900000000000006</v>
      </c>
      <c r="AL327" s="24">
        <v>24.7</v>
      </c>
      <c r="AM327" s="24">
        <f t="shared" si="177"/>
        <v>173.4</v>
      </c>
      <c r="AN327" s="47"/>
      <c r="AO327" s="24">
        <f t="shared" si="178"/>
        <v>173.4</v>
      </c>
      <c r="AP327" s="24"/>
      <c r="AQ327" s="24">
        <f t="shared" si="179"/>
        <v>173.4</v>
      </c>
      <c r="AR327" s="24">
        <v>98</v>
      </c>
      <c r="AS327" s="24">
        <f t="shared" si="156"/>
        <v>75.400000000000006</v>
      </c>
      <c r="AT327" s="42"/>
      <c r="AU327" s="42"/>
      <c r="AV327" s="42"/>
      <c r="AW327" s="1"/>
      <c r="AX327" s="1"/>
      <c r="AY327" s="1"/>
      <c r="AZ327" s="1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9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9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9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9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9"/>
      <c r="GG327" s="8"/>
      <c r="GH327" s="8"/>
    </row>
    <row r="328" spans="1:190" s="2" customFormat="1" ht="17.100000000000001" customHeight="1">
      <c r="A328" s="33" t="s">
        <v>307</v>
      </c>
      <c r="B328" s="24">
        <v>515.3909483156101</v>
      </c>
      <c r="C328" s="24">
        <v>176.20365000000001</v>
      </c>
      <c r="D328" s="4">
        <f t="shared" si="172"/>
        <v>0.34188347811669001</v>
      </c>
      <c r="E328" s="10">
        <v>15</v>
      </c>
      <c r="F328" s="5">
        <f t="shared" si="180"/>
        <v>1</v>
      </c>
      <c r="G328" s="5">
        <v>10</v>
      </c>
      <c r="H328" s="5"/>
      <c r="I328" s="5"/>
      <c r="J328" s="4">
        <f t="shared" si="181"/>
        <v>1.0054633451111969</v>
      </c>
      <c r="K328" s="5">
        <v>10</v>
      </c>
      <c r="L328" s="5"/>
      <c r="M328" s="5"/>
      <c r="N328" s="4">
        <f t="shared" si="182"/>
        <v>1.2589785344189488</v>
      </c>
      <c r="O328" s="5">
        <v>15</v>
      </c>
      <c r="P328" s="5"/>
      <c r="Q328" s="5"/>
      <c r="R328" s="4">
        <f t="shared" si="183"/>
        <v>0.99107260726072599</v>
      </c>
      <c r="S328" s="5">
        <v>10</v>
      </c>
      <c r="T328" s="5"/>
      <c r="U328" s="5"/>
      <c r="V328" s="4">
        <f t="shared" si="184"/>
        <v>1.20983</v>
      </c>
      <c r="W328" s="5">
        <v>10</v>
      </c>
      <c r="X328" s="5" t="s">
        <v>401</v>
      </c>
      <c r="Y328" s="5" t="s">
        <v>401</v>
      </c>
      <c r="Z328" s="5" t="s">
        <v>401</v>
      </c>
      <c r="AA328" s="5"/>
      <c r="AB328" s="31">
        <f t="shared" si="173"/>
        <v>0.94395128159648301</v>
      </c>
      <c r="AC328" s="32">
        <v>1157</v>
      </c>
      <c r="AD328" s="24">
        <f t="shared" si="174"/>
        <v>631.09090909090912</v>
      </c>
      <c r="AE328" s="24">
        <f t="shared" si="175"/>
        <v>595.70000000000005</v>
      </c>
      <c r="AF328" s="24">
        <f t="shared" si="176"/>
        <v>-35.390909090909076</v>
      </c>
      <c r="AG328" s="24">
        <v>28.2</v>
      </c>
      <c r="AH328" s="24">
        <v>26.2</v>
      </c>
      <c r="AI328" s="24">
        <v>150.5</v>
      </c>
      <c r="AJ328" s="24">
        <v>64.5</v>
      </c>
      <c r="AK328" s="24">
        <v>54.1</v>
      </c>
      <c r="AL328" s="24"/>
      <c r="AM328" s="24">
        <f t="shared" si="177"/>
        <v>272.2</v>
      </c>
      <c r="AN328" s="47"/>
      <c r="AO328" s="24">
        <f t="shared" si="178"/>
        <v>272.2</v>
      </c>
      <c r="AP328" s="24"/>
      <c r="AQ328" s="24">
        <f t="shared" si="179"/>
        <v>272.2</v>
      </c>
      <c r="AR328" s="24">
        <v>130.6</v>
      </c>
      <c r="AS328" s="24">
        <f t="shared" si="156"/>
        <v>141.6</v>
      </c>
      <c r="AT328" s="42"/>
      <c r="AU328" s="42"/>
      <c r="AV328" s="42"/>
      <c r="AW328" s="1"/>
      <c r="AX328" s="1"/>
      <c r="AY328" s="1"/>
      <c r="AZ328" s="1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9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9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9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9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9"/>
      <c r="GG328" s="8"/>
      <c r="GH328" s="8"/>
    </row>
    <row r="329" spans="1:190" s="2" customFormat="1" ht="17.100000000000001" customHeight="1">
      <c r="A329" s="33" t="s">
        <v>308</v>
      </c>
      <c r="B329" s="24">
        <v>1464.5476240377684</v>
      </c>
      <c r="C329" s="24">
        <v>1969.4516599999999</v>
      </c>
      <c r="D329" s="4">
        <f t="shared" si="172"/>
        <v>1.2144750848436192</v>
      </c>
      <c r="E329" s="10">
        <v>15</v>
      </c>
      <c r="F329" s="5">
        <f t="shared" si="180"/>
        <v>1</v>
      </c>
      <c r="G329" s="5">
        <v>10</v>
      </c>
      <c r="H329" s="5"/>
      <c r="I329" s="5"/>
      <c r="J329" s="4">
        <f t="shared" si="181"/>
        <v>1.0054633451111969</v>
      </c>
      <c r="K329" s="5">
        <v>10</v>
      </c>
      <c r="L329" s="5"/>
      <c r="M329" s="5"/>
      <c r="N329" s="4">
        <f t="shared" si="182"/>
        <v>1.2589785344189488</v>
      </c>
      <c r="O329" s="5">
        <v>15</v>
      </c>
      <c r="P329" s="5"/>
      <c r="Q329" s="5"/>
      <c r="R329" s="4">
        <f t="shared" si="183"/>
        <v>0.99107260726072599</v>
      </c>
      <c r="S329" s="5">
        <v>10</v>
      </c>
      <c r="T329" s="5"/>
      <c r="U329" s="5"/>
      <c r="V329" s="4">
        <f t="shared" si="184"/>
        <v>1.20983</v>
      </c>
      <c r="W329" s="5">
        <v>10</v>
      </c>
      <c r="X329" s="5" t="s">
        <v>401</v>
      </c>
      <c r="Y329" s="5" t="s">
        <v>401</v>
      </c>
      <c r="Z329" s="5" t="s">
        <v>401</v>
      </c>
      <c r="AA329" s="5"/>
      <c r="AB329" s="31">
        <f t="shared" si="173"/>
        <v>1.1309351973236821</v>
      </c>
      <c r="AC329" s="32">
        <v>1126</v>
      </c>
      <c r="AD329" s="24">
        <f t="shared" si="174"/>
        <v>614.18181818181813</v>
      </c>
      <c r="AE329" s="24">
        <f t="shared" si="175"/>
        <v>694.6</v>
      </c>
      <c r="AF329" s="24">
        <f t="shared" si="176"/>
        <v>80.418181818181893</v>
      </c>
      <c r="AG329" s="24">
        <v>100.1</v>
      </c>
      <c r="AH329" s="24">
        <v>130.30000000000001</v>
      </c>
      <c r="AI329" s="24">
        <v>56.2</v>
      </c>
      <c r="AJ329" s="24">
        <v>120.8</v>
      </c>
      <c r="AK329" s="24">
        <v>86.9</v>
      </c>
      <c r="AL329" s="24">
        <v>44.2</v>
      </c>
      <c r="AM329" s="24">
        <f t="shared" si="177"/>
        <v>156.1</v>
      </c>
      <c r="AN329" s="47"/>
      <c r="AO329" s="24">
        <f t="shared" si="178"/>
        <v>156.1</v>
      </c>
      <c r="AP329" s="24"/>
      <c r="AQ329" s="24">
        <f t="shared" si="179"/>
        <v>156.1</v>
      </c>
      <c r="AR329" s="24">
        <v>133.1</v>
      </c>
      <c r="AS329" s="24">
        <f t="shared" ref="AS329:AS378" si="185">ROUND(AQ329-AR329,1)</f>
        <v>23</v>
      </c>
      <c r="AT329" s="42"/>
      <c r="AU329" s="42"/>
      <c r="AV329" s="42"/>
      <c r="AW329" s="1"/>
      <c r="AX329" s="1"/>
      <c r="AY329" s="1"/>
      <c r="AZ329" s="1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9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9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9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9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9"/>
      <c r="GG329" s="8"/>
      <c r="GH329" s="8"/>
    </row>
    <row r="330" spans="1:190" s="2" customFormat="1" ht="17.100000000000001" customHeight="1">
      <c r="A330" s="33" t="s">
        <v>309</v>
      </c>
      <c r="B330" s="24">
        <v>434.99215892336667</v>
      </c>
      <c r="C330" s="24">
        <v>244.48188000000007</v>
      </c>
      <c r="D330" s="4">
        <f t="shared" si="172"/>
        <v>0.56203744133022604</v>
      </c>
      <c r="E330" s="10">
        <v>15</v>
      </c>
      <c r="F330" s="5">
        <f t="shared" si="180"/>
        <v>1</v>
      </c>
      <c r="G330" s="5">
        <v>10</v>
      </c>
      <c r="H330" s="5"/>
      <c r="I330" s="5"/>
      <c r="J330" s="4">
        <f t="shared" si="181"/>
        <v>1.0054633451111969</v>
      </c>
      <c r="K330" s="5">
        <v>10</v>
      </c>
      <c r="L330" s="5"/>
      <c r="M330" s="5"/>
      <c r="N330" s="4">
        <f t="shared" si="182"/>
        <v>1.2589785344189488</v>
      </c>
      <c r="O330" s="5">
        <v>15</v>
      </c>
      <c r="P330" s="5"/>
      <c r="Q330" s="5"/>
      <c r="R330" s="4">
        <f t="shared" si="183"/>
        <v>0.99107260726072599</v>
      </c>
      <c r="S330" s="5">
        <v>10</v>
      </c>
      <c r="T330" s="5"/>
      <c r="U330" s="5"/>
      <c r="V330" s="4">
        <f t="shared" si="184"/>
        <v>1.20983</v>
      </c>
      <c r="W330" s="5">
        <v>10</v>
      </c>
      <c r="X330" s="5" t="s">
        <v>401</v>
      </c>
      <c r="Y330" s="5" t="s">
        <v>401</v>
      </c>
      <c r="Z330" s="5" t="s">
        <v>401</v>
      </c>
      <c r="AA330" s="5"/>
      <c r="AB330" s="31">
        <f t="shared" si="173"/>
        <v>0.99112713085652659</v>
      </c>
      <c r="AC330" s="32">
        <v>618</v>
      </c>
      <c r="AD330" s="24">
        <f t="shared" si="174"/>
        <v>337.09090909090907</v>
      </c>
      <c r="AE330" s="24">
        <f t="shared" si="175"/>
        <v>334.1</v>
      </c>
      <c r="AF330" s="24">
        <f t="shared" si="176"/>
        <v>-2.9909090909090423</v>
      </c>
      <c r="AG330" s="24">
        <v>32.9</v>
      </c>
      <c r="AH330" s="24">
        <v>26.6</v>
      </c>
      <c r="AI330" s="24">
        <v>71.5</v>
      </c>
      <c r="AJ330" s="24">
        <v>39.6</v>
      </c>
      <c r="AK330" s="24">
        <v>37.1</v>
      </c>
      <c r="AL330" s="24"/>
      <c r="AM330" s="24">
        <f t="shared" si="177"/>
        <v>126.4</v>
      </c>
      <c r="AN330" s="47"/>
      <c r="AO330" s="24">
        <f t="shared" si="178"/>
        <v>126.4</v>
      </c>
      <c r="AP330" s="24"/>
      <c r="AQ330" s="24">
        <f t="shared" si="179"/>
        <v>126.4</v>
      </c>
      <c r="AR330" s="24">
        <v>66.599999999999994</v>
      </c>
      <c r="AS330" s="24">
        <f t="shared" si="185"/>
        <v>59.8</v>
      </c>
      <c r="AT330" s="42"/>
      <c r="AU330" s="42"/>
      <c r="AV330" s="42"/>
      <c r="AW330" s="1"/>
      <c r="AX330" s="1"/>
      <c r="AY330" s="1"/>
      <c r="AZ330" s="1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9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9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9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9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9"/>
      <c r="GG330" s="8"/>
      <c r="GH330" s="8"/>
    </row>
    <row r="331" spans="1:190" s="2" customFormat="1" ht="17.100000000000001" customHeight="1">
      <c r="A331" s="17" t="s">
        <v>310</v>
      </c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24"/>
      <c r="AS331" s="24"/>
      <c r="AT331" s="42"/>
      <c r="AU331" s="42"/>
      <c r="AV331" s="42"/>
      <c r="AW331" s="1"/>
      <c r="AX331" s="1"/>
      <c r="AY331" s="1"/>
      <c r="AZ331" s="1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9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9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9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9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9"/>
      <c r="GG331" s="8"/>
      <c r="GH331" s="8"/>
    </row>
    <row r="332" spans="1:190" s="2" customFormat="1" ht="17.100000000000001" customHeight="1">
      <c r="A332" s="13" t="s">
        <v>311</v>
      </c>
      <c r="B332" s="24">
        <v>93.163838596570656</v>
      </c>
      <c r="C332" s="24">
        <v>173.58897999999999</v>
      </c>
      <c r="D332" s="4">
        <f t="shared" si="172"/>
        <v>1.2663265647003834</v>
      </c>
      <c r="E332" s="10">
        <v>15</v>
      </c>
      <c r="F332" s="5">
        <f>F$51</f>
        <v>1</v>
      </c>
      <c r="G332" s="5">
        <v>10</v>
      </c>
      <c r="H332" s="5"/>
      <c r="I332" s="5"/>
      <c r="J332" s="4">
        <f>J$51</f>
        <v>1.0318441888689824</v>
      </c>
      <c r="K332" s="5">
        <v>10</v>
      </c>
      <c r="L332" s="5"/>
      <c r="M332" s="5"/>
      <c r="N332" s="4">
        <f>N$51</f>
        <v>0.65124884366327473</v>
      </c>
      <c r="O332" s="5">
        <v>15</v>
      </c>
      <c r="P332" s="5"/>
      <c r="Q332" s="5"/>
      <c r="R332" s="4">
        <f>R$51</f>
        <v>1.1236296296296298</v>
      </c>
      <c r="S332" s="5">
        <v>10</v>
      </c>
      <c r="T332" s="5"/>
      <c r="U332" s="5"/>
      <c r="V332" s="4">
        <f>V$51</f>
        <v>1.2447999999999999</v>
      </c>
      <c r="W332" s="5">
        <v>10</v>
      </c>
      <c r="X332" s="5" t="s">
        <v>401</v>
      </c>
      <c r="Y332" s="5" t="s">
        <v>401</v>
      </c>
      <c r="Z332" s="5" t="s">
        <v>401</v>
      </c>
      <c r="AA332" s="5"/>
      <c r="AB332" s="31">
        <f t="shared" si="173"/>
        <v>1.0395195615777284</v>
      </c>
      <c r="AC332" s="32">
        <v>1984</v>
      </c>
      <c r="AD332" s="24">
        <f t="shared" si="174"/>
        <v>1082.1818181818182</v>
      </c>
      <c r="AE332" s="24">
        <f t="shared" si="175"/>
        <v>1124.9000000000001</v>
      </c>
      <c r="AF332" s="24">
        <f t="shared" si="176"/>
        <v>42.718181818181847</v>
      </c>
      <c r="AG332" s="24">
        <v>230.5</v>
      </c>
      <c r="AH332" s="24">
        <v>232.5</v>
      </c>
      <c r="AI332" s="24">
        <v>156.19999999999999</v>
      </c>
      <c r="AJ332" s="24">
        <v>207.1</v>
      </c>
      <c r="AK332" s="24">
        <v>203.6</v>
      </c>
      <c r="AL332" s="24"/>
      <c r="AM332" s="24">
        <f t="shared" si="177"/>
        <v>95</v>
      </c>
      <c r="AN332" s="47"/>
      <c r="AO332" s="24">
        <f t="shared" si="178"/>
        <v>95</v>
      </c>
      <c r="AP332" s="24"/>
      <c r="AQ332" s="24">
        <f t="shared" si="179"/>
        <v>95</v>
      </c>
      <c r="AR332" s="24">
        <v>185.6</v>
      </c>
      <c r="AS332" s="24">
        <f t="shared" si="185"/>
        <v>-90.6</v>
      </c>
      <c r="AT332" s="42"/>
      <c r="AU332" s="42"/>
      <c r="AV332" s="42"/>
      <c r="AW332" s="1"/>
      <c r="AX332" s="1"/>
      <c r="AY332" s="1"/>
      <c r="AZ332" s="1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9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9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9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9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9"/>
      <c r="GG332" s="8"/>
      <c r="GH332" s="8"/>
    </row>
    <row r="333" spans="1:190" s="2" customFormat="1" ht="17.100000000000001" customHeight="1">
      <c r="A333" s="13" t="s">
        <v>312</v>
      </c>
      <c r="B333" s="24">
        <v>1065.3532460272463</v>
      </c>
      <c r="C333" s="24">
        <v>751.19415999999967</v>
      </c>
      <c r="D333" s="4">
        <f t="shared" si="172"/>
        <v>0.70511275278996799</v>
      </c>
      <c r="E333" s="10">
        <v>15</v>
      </c>
      <c r="F333" s="5">
        <f t="shared" ref="F333:F342" si="186">F$51</f>
        <v>1</v>
      </c>
      <c r="G333" s="5">
        <v>10</v>
      </c>
      <c r="H333" s="5"/>
      <c r="I333" s="5"/>
      <c r="J333" s="4">
        <f t="shared" ref="J333:J342" si="187">J$51</f>
        <v>1.0318441888689824</v>
      </c>
      <c r="K333" s="5">
        <v>10</v>
      </c>
      <c r="L333" s="5"/>
      <c r="M333" s="5"/>
      <c r="N333" s="4">
        <f t="shared" ref="N333:N342" si="188">N$51</f>
        <v>0.65124884366327473</v>
      </c>
      <c r="O333" s="5">
        <v>15</v>
      </c>
      <c r="P333" s="5"/>
      <c r="Q333" s="5"/>
      <c r="R333" s="4">
        <f t="shared" ref="R333:R342" si="189">R$51</f>
        <v>1.1236296296296298</v>
      </c>
      <c r="S333" s="5">
        <v>10</v>
      </c>
      <c r="T333" s="5"/>
      <c r="U333" s="5"/>
      <c r="V333" s="4">
        <f t="shared" ref="V333:V342" si="190">V$51</f>
        <v>1.2447999999999999</v>
      </c>
      <c r="W333" s="5">
        <v>10</v>
      </c>
      <c r="X333" s="5" t="s">
        <v>401</v>
      </c>
      <c r="Y333" s="5" t="s">
        <v>401</v>
      </c>
      <c r="Z333" s="5" t="s">
        <v>401</v>
      </c>
      <c r="AA333" s="5"/>
      <c r="AB333" s="31">
        <f t="shared" si="173"/>
        <v>0.91925945902549655</v>
      </c>
      <c r="AC333" s="32">
        <v>1744</v>
      </c>
      <c r="AD333" s="24">
        <f t="shared" si="174"/>
        <v>951.27272727272725</v>
      </c>
      <c r="AE333" s="24">
        <f t="shared" si="175"/>
        <v>874.5</v>
      </c>
      <c r="AF333" s="24">
        <f t="shared" si="176"/>
        <v>-76.772727272727252</v>
      </c>
      <c r="AG333" s="24">
        <v>57.6</v>
      </c>
      <c r="AH333" s="24">
        <v>102.3</v>
      </c>
      <c r="AI333" s="24">
        <v>235.1</v>
      </c>
      <c r="AJ333" s="24">
        <v>106</v>
      </c>
      <c r="AK333" s="24">
        <v>175.9</v>
      </c>
      <c r="AL333" s="24">
        <v>52.2</v>
      </c>
      <c r="AM333" s="24">
        <f t="shared" si="177"/>
        <v>145.4</v>
      </c>
      <c r="AN333" s="47"/>
      <c r="AO333" s="24">
        <f t="shared" si="178"/>
        <v>145.4</v>
      </c>
      <c r="AP333" s="24"/>
      <c r="AQ333" s="24">
        <f t="shared" si="179"/>
        <v>145.4</v>
      </c>
      <c r="AR333" s="24">
        <v>110.6</v>
      </c>
      <c r="AS333" s="24">
        <f t="shared" si="185"/>
        <v>34.799999999999997</v>
      </c>
      <c r="AT333" s="42"/>
      <c r="AU333" s="42"/>
      <c r="AV333" s="42"/>
      <c r="AW333" s="1"/>
      <c r="AX333" s="1"/>
      <c r="AY333" s="1"/>
      <c r="AZ333" s="1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9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9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9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9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9"/>
      <c r="GG333" s="8"/>
      <c r="GH333" s="8"/>
    </row>
    <row r="334" spans="1:190" s="2" customFormat="1" ht="17.100000000000001" customHeight="1">
      <c r="A334" s="13" t="s">
        <v>265</v>
      </c>
      <c r="B334" s="24">
        <v>51.09912553574457</v>
      </c>
      <c r="C334" s="24">
        <v>132.55112000000011</v>
      </c>
      <c r="D334" s="4">
        <f t="shared" si="172"/>
        <v>1.3</v>
      </c>
      <c r="E334" s="10">
        <v>15</v>
      </c>
      <c r="F334" s="5">
        <f t="shared" si="186"/>
        <v>1</v>
      </c>
      <c r="G334" s="5">
        <v>10</v>
      </c>
      <c r="H334" s="5"/>
      <c r="I334" s="5"/>
      <c r="J334" s="4">
        <f t="shared" si="187"/>
        <v>1.0318441888689824</v>
      </c>
      <c r="K334" s="5">
        <v>10</v>
      </c>
      <c r="L334" s="5"/>
      <c r="M334" s="5"/>
      <c r="N334" s="4">
        <f t="shared" si="188"/>
        <v>0.65124884366327473</v>
      </c>
      <c r="O334" s="5">
        <v>15</v>
      </c>
      <c r="P334" s="5"/>
      <c r="Q334" s="5"/>
      <c r="R334" s="4">
        <f t="shared" si="189"/>
        <v>1.1236296296296298</v>
      </c>
      <c r="S334" s="5">
        <v>10</v>
      </c>
      <c r="T334" s="5"/>
      <c r="U334" s="5"/>
      <c r="V334" s="4">
        <f t="shared" si="190"/>
        <v>1.2447999999999999</v>
      </c>
      <c r="W334" s="5">
        <v>10</v>
      </c>
      <c r="X334" s="5" t="s">
        <v>401</v>
      </c>
      <c r="Y334" s="5" t="s">
        <v>401</v>
      </c>
      <c r="Z334" s="5" t="s">
        <v>401</v>
      </c>
      <c r="AA334" s="5"/>
      <c r="AB334" s="31">
        <f t="shared" si="173"/>
        <v>1.0467352977133604</v>
      </c>
      <c r="AC334" s="32">
        <v>1511</v>
      </c>
      <c r="AD334" s="24">
        <f t="shared" si="174"/>
        <v>824.18181818181824</v>
      </c>
      <c r="AE334" s="24">
        <f t="shared" si="175"/>
        <v>862.7</v>
      </c>
      <c r="AF334" s="24">
        <f t="shared" si="176"/>
        <v>38.518181818181802</v>
      </c>
      <c r="AG334" s="24">
        <v>170.6</v>
      </c>
      <c r="AH334" s="24">
        <v>73.599999999999994</v>
      </c>
      <c r="AI334" s="24">
        <v>248.2</v>
      </c>
      <c r="AJ334" s="24">
        <v>162.1</v>
      </c>
      <c r="AK334" s="24">
        <v>137.4</v>
      </c>
      <c r="AL334" s="24"/>
      <c r="AM334" s="24">
        <f t="shared" si="177"/>
        <v>70.8</v>
      </c>
      <c r="AN334" s="47"/>
      <c r="AO334" s="24">
        <f t="shared" si="178"/>
        <v>70.8</v>
      </c>
      <c r="AP334" s="24"/>
      <c r="AQ334" s="24">
        <f t="shared" si="179"/>
        <v>70.8</v>
      </c>
      <c r="AR334" s="24">
        <v>145.69999999999999</v>
      </c>
      <c r="AS334" s="24">
        <f t="shared" si="185"/>
        <v>-74.900000000000006</v>
      </c>
      <c r="AT334" s="42"/>
      <c r="AU334" s="42"/>
      <c r="AV334" s="42"/>
      <c r="AW334" s="1"/>
      <c r="AX334" s="1"/>
      <c r="AY334" s="1"/>
      <c r="AZ334" s="1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9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9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9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9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9"/>
      <c r="GG334" s="8"/>
      <c r="GH334" s="8"/>
    </row>
    <row r="335" spans="1:190" s="2" customFormat="1" ht="17.100000000000001" customHeight="1">
      <c r="A335" s="13" t="s">
        <v>313</v>
      </c>
      <c r="B335" s="24">
        <v>344.56754300095668</v>
      </c>
      <c r="C335" s="24">
        <v>395.93492999999995</v>
      </c>
      <c r="D335" s="4">
        <f t="shared" si="172"/>
        <v>1.1490778456719026</v>
      </c>
      <c r="E335" s="10">
        <v>15</v>
      </c>
      <c r="F335" s="5">
        <f t="shared" si="186"/>
        <v>1</v>
      </c>
      <c r="G335" s="5">
        <v>10</v>
      </c>
      <c r="H335" s="5"/>
      <c r="I335" s="5"/>
      <c r="J335" s="4">
        <f t="shared" si="187"/>
        <v>1.0318441888689824</v>
      </c>
      <c r="K335" s="5">
        <v>10</v>
      </c>
      <c r="L335" s="5"/>
      <c r="M335" s="5"/>
      <c r="N335" s="4">
        <f t="shared" si="188"/>
        <v>0.65124884366327473</v>
      </c>
      <c r="O335" s="5">
        <v>15</v>
      </c>
      <c r="P335" s="5"/>
      <c r="Q335" s="5"/>
      <c r="R335" s="4">
        <f t="shared" si="189"/>
        <v>1.1236296296296298</v>
      </c>
      <c r="S335" s="5">
        <v>10</v>
      </c>
      <c r="T335" s="5"/>
      <c r="U335" s="5"/>
      <c r="V335" s="4">
        <f t="shared" si="190"/>
        <v>1.2447999999999999</v>
      </c>
      <c r="W335" s="5">
        <v>10</v>
      </c>
      <c r="X335" s="5" t="s">
        <v>401</v>
      </c>
      <c r="Y335" s="5" t="s">
        <v>401</v>
      </c>
      <c r="Z335" s="5" t="s">
        <v>401</v>
      </c>
      <c r="AA335" s="5"/>
      <c r="AB335" s="31">
        <f t="shared" si="173"/>
        <v>1.0143948360716253</v>
      </c>
      <c r="AC335" s="32">
        <v>2441</v>
      </c>
      <c r="AD335" s="24">
        <f t="shared" si="174"/>
        <v>1331.4545454545455</v>
      </c>
      <c r="AE335" s="24">
        <f t="shared" si="175"/>
        <v>1350.6</v>
      </c>
      <c r="AF335" s="24">
        <f t="shared" si="176"/>
        <v>19.145454545454413</v>
      </c>
      <c r="AG335" s="24">
        <v>166.6</v>
      </c>
      <c r="AH335" s="24">
        <v>173.9</v>
      </c>
      <c r="AI335" s="24">
        <v>209.1</v>
      </c>
      <c r="AJ335" s="24">
        <v>193.6</v>
      </c>
      <c r="AK335" s="24">
        <v>186.9</v>
      </c>
      <c r="AL335" s="24">
        <v>33.799999999999997</v>
      </c>
      <c r="AM335" s="24">
        <f t="shared" si="177"/>
        <v>386.7</v>
      </c>
      <c r="AN335" s="47"/>
      <c r="AO335" s="24">
        <f t="shared" si="178"/>
        <v>386.7</v>
      </c>
      <c r="AP335" s="24"/>
      <c r="AQ335" s="24">
        <f t="shared" si="179"/>
        <v>386.7</v>
      </c>
      <c r="AR335" s="24">
        <v>464.7</v>
      </c>
      <c r="AS335" s="24">
        <f t="shared" si="185"/>
        <v>-78</v>
      </c>
      <c r="AT335" s="42"/>
      <c r="AU335" s="42"/>
      <c r="AV335" s="42"/>
      <c r="AW335" s="1"/>
      <c r="AX335" s="1"/>
      <c r="AY335" s="1"/>
      <c r="AZ335" s="1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9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9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9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9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9"/>
      <c r="GG335" s="8"/>
      <c r="GH335" s="8"/>
    </row>
    <row r="336" spans="1:190" s="2" customFormat="1" ht="17.100000000000001" customHeight="1">
      <c r="A336" s="13" t="s">
        <v>314</v>
      </c>
      <c r="B336" s="24">
        <v>1187.0878839304448</v>
      </c>
      <c r="C336" s="24">
        <v>1034.2063999999998</v>
      </c>
      <c r="D336" s="4">
        <f t="shared" si="172"/>
        <v>0.87121300284503378</v>
      </c>
      <c r="E336" s="10">
        <v>15</v>
      </c>
      <c r="F336" s="5">
        <f t="shared" si="186"/>
        <v>1</v>
      </c>
      <c r="G336" s="5">
        <v>10</v>
      </c>
      <c r="H336" s="5"/>
      <c r="I336" s="5"/>
      <c r="J336" s="4">
        <f t="shared" si="187"/>
        <v>1.0318441888689824</v>
      </c>
      <c r="K336" s="5">
        <v>10</v>
      </c>
      <c r="L336" s="5"/>
      <c r="M336" s="5"/>
      <c r="N336" s="4">
        <f t="shared" si="188"/>
        <v>0.65124884366327473</v>
      </c>
      <c r="O336" s="5">
        <v>15</v>
      </c>
      <c r="P336" s="5"/>
      <c r="Q336" s="5"/>
      <c r="R336" s="4">
        <f t="shared" si="189"/>
        <v>1.1236296296296298</v>
      </c>
      <c r="S336" s="5">
        <v>10</v>
      </c>
      <c r="T336" s="5"/>
      <c r="U336" s="5"/>
      <c r="V336" s="4">
        <f t="shared" si="190"/>
        <v>1.2447999999999999</v>
      </c>
      <c r="W336" s="5">
        <v>10</v>
      </c>
      <c r="X336" s="5" t="s">
        <v>401</v>
      </c>
      <c r="Y336" s="5" t="s">
        <v>401</v>
      </c>
      <c r="Z336" s="5" t="s">
        <v>401</v>
      </c>
      <c r="AA336" s="5"/>
      <c r="AB336" s="31">
        <f t="shared" si="173"/>
        <v>0.95485236975158205</v>
      </c>
      <c r="AC336" s="32">
        <v>2674</v>
      </c>
      <c r="AD336" s="24">
        <f t="shared" si="174"/>
        <v>1458.5454545454545</v>
      </c>
      <c r="AE336" s="24">
        <f t="shared" si="175"/>
        <v>1392.7</v>
      </c>
      <c r="AF336" s="24">
        <f t="shared" si="176"/>
        <v>-65.845454545454459</v>
      </c>
      <c r="AG336" s="24">
        <v>232.1</v>
      </c>
      <c r="AH336" s="24">
        <v>102.8</v>
      </c>
      <c r="AI336" s="24">
        <v>312.60000000000002</v>
      </c>
      <c r="AJ336" s="24">
        <v>261.3</v>
      </c>
      <c r="AK336" s="24">
        <v>186.5</v>
      </c>
      <c r="AL336" s="24"/>
      <c r="AM336" s="24">
        <f t="shared" si="177"/>
        <v>297.39999999999998</v>
      </c>
      <c r="AN336" s="47"/>
      <c r="AO336" s="24">
        <f t="shared" si="178"/>
        <v>297.39999999999998</v>
      </c>
      <c r="AP336" s="24"/>
      <c r="AQ336" s="24">
        <f t="shared" si="179"/>
        <v>297.39999999999998</v>
      </c>
      <c r="AR336" s="24">
        <v>296</v>
      </c>
      <c r="AS336" s="24">
        <f t="shared" si="185"/>
        <v>1.4</v>
      </c>
      <c r="AT336" s="42"/>
      <c r="AU336" s="42"/>
      <c r="AV336" s="42"/>
      <c r="AY336" s="1"/>
      <c r="AZ336" s="1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9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9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9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9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9"/>
      <c r="GG336" s="8"/>
      <c r="GH336" s="8"/>
    </row>
    <row r="337" spans="1:190" s="2" customFormat="1" ht="17.100000000000001" customHeight="1">
      <c r="A337" s="13" t="s">
        <v>315</v>
      </c>
      <c r="B337" s="24">
        <v>502.12321463531998</v>
      </c>
      <c r="C337" s="24">
        <v>635.84931999999981</v>
      </c>
      <c r="D337" s="4">
        <f t="shared" si="172"/>
        <v>1.2066321296181859</v>
      </c>
      <c r="E337" s="10">
        <v>15</v>
      </c>
      <c r="F337" s="5">
        <f t="shared" si="186"/>
        <v>1</v>
      </c>
      <c r="G337" s="5">
        <v>10</v>
      </c>
      <c r="H337" s="5"/>
      <c r="I337" s="5"/>
      <c r="J337" s="4">
        <f t="shared" si="187"/>
        <v>1.0318441888689824</v>
      </c>
      <c r="K337" s="5">
        <v>10</v>
      </c>
      <c r="L337" s="5"/>
      <c r="M337" s="5"/>
      <c r="N337" s="4">
        <f t="shared" si="188"/>
        <v>0.65124884366327473</v>
      </c>
      <c r="O337" s="5">
        <v>15</v>
      </c>
      <c r="P337" s="5"/>
      <c r="Q337" s="5"/>
      <c r="R337" s="4">
        <f t="shared" si="189"/>
        <v>1.1236296296296298</v>
      </c>
      <c r="S337" s="5">
        <v>10</v>
      </c>
      <c r="T337" s="5"/>
      <c r="U337" s="5"/>
      <c r="V337" s="4">
        <f t="shared" si="190"/>
        <v>1.2447999999999999</v>
      </c>
      <c r="W337" s="5">
        <v>10</v>
      </c>
      <c r="X337" s="5" t="s">
        <v>401</v>
      </c>
      <c r="Y337" s="5" t="s">
        <v>401</v>
      </c>
      <c r="Z337" s="5" t="s">
        <v>401</v>
      </c>
      <c r="AA337" s="5"/>
      <c r="AB337" s="31">
        <f t="shared" si="173"/>
        <v>1.0267278969172575</v>
      </c>
      <c r="AC337" s="32">
        <v>2733</v>
      </c>
      <c r="AD337" s="24">
        <f t="shared" si="174"/>
        <v>1490.7272727272727</v>
      </c>
      <c r="AE337" s="24">
        <f t="shared" si="175"/>
        <v>1530.6</v>
      </c>
      <c r="AF337" s="24">
        <f t="shared" si="176"/>
        <v>39.872727272727161</v>
      </c>
      <c r="AG337" s="24">
        <v>186.4</v>
      </c>
      <c r="AH337" s="24">
        <v>308.7</v>
      </c>
      <c r="AI337" s="24">
        <v>212.1</v>
      </c>
      <c r="AJ337" s="24">
        <v>293.2</v>
      </c>
      <c r="AK337" s="24">
        <v>240.1</v>
      </c>
      <c r="AL337" s="24">
        <v>57.9</v>
      </c>
      <c r="AM337" s="24">
        <f t="shared" si="177"/>
        <v>232.2</v>
      </c>
      <c r="AN337" s="47"/>
      <c r="AO337" s="24">
        <f t="shared" si="178"/>
        <v>232.2</v>
      </c>
      <c r="AP337" s="24"/>
      <c r="AQ337" s="24">
        <f t="shared" si="179"/>
        <v>232.2</v>
      </c>
      <c r="AR337" s="24">
        <v>337.9</v>
      </c>
      <c r="AS337" s="24">
        <f t="shared" si="185"/>
        <v>-105.7</v>
      </c>
      <c r="AT337" s="42"/>
      <c r="AU337" s="42"/>
      <c r="AV337" s="42"/>
      <c r="AW337" s="1"/>
      <c r="AX337" s="1"/>
      <c r="AY337" s="1"/>
      <c r="AZ337" s="1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9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9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9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9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9"/>
      <c r="GG337" s="8"/>
      <c r="GH337" s="8"/>
    </row>
    <row r="338" spans="1:190" s="2" customFormat="1" ht="17.100000000000001" customHeight="1">
      <c r="A338" s="13" t="s">
        <v>316</v>
      </c>
      <c r="B338" s="24">
        <v>1612.136412782394</v>
      </c>
      <c r="C338" s="24">
        <v>1631.7961499999999</v>
      </c>
      <c r="D338" s="4">
        <f t="shared" si="172"/>
        <v>1.0121948347929659</v>
      </c>
      <c r="E338" s="10">
        <v>15</v>
      </c>
      <c r="F338" s="5">
        <f t="shared" si="186"/>
        <v>1</v>
      </c>
      <c r="G338" s="5">
        <v>10</v>
      </c>
      <c r="H338" s="5"/>
      <c r="I338" s="5"/>
      <c r="J338" s="4">
        <f t="shared" si="187"/>
        <v>1.0318441888689824</v>
      </c>
      <c r="K338" s="5">
        <v>10</v>
      </c>
      <c r="L338" s="5"/>
      <c r="M338" s="5"/>
      <c r="N338" s="4">
        <f t="shared" si="188"/>
        <v>0.65124884366327473</v>
      </c>
      <c r="O338" s="5">
        <v>15</v>
      </c>
      <c r="P338" s="5"/>
      <c r="Q338" s="5"/>
      <c r="R338" s="4">
        <f t="shared" si="189"/>
        <v>1.1236296296296298</v>
      </c>
      <c r="S338" s="5">
        <v>10</v>
      </c>
      <c r="T338" s="5"/>
      <c r="U338" s="5"/>
      <c r="V338" s="4">
        <f t="shared" si="190"/>
        <v>1.2447999999999999</v>
      </c>
      <c r="W338" s="5">
        <v>10</v>
      </c>
      <c r="X338" s="5" t="s">
        <v>401</v>
      </c>
      <c r="Y338" s="5" t="s">
        <v>401</v>
      </c>
      <c r="Z338" s="5" t="s">
        <v>401</v>
      </c>
      <c r="AA338" s="5"/>
      <c r="AB338" s="31">
        <f t="shared" si="173"/>
        <v>0.9850627623118533</v>
      </c>
      <c r="AC338" s="32">
        <v>2164</v>
      </c>
      <c r="AD338" s="24">
        <f t="shared" si="174"/>
        <v>1180.3636363636363</v>
      </c>
      <c r="AE338" s="24">
        <f t="shared" si="175"/>
        <v>1162.7</v>
      </c>
      <c r="AF338" s="24">
        <f t="shared" si="176"/>
        <v>-17.663636363636215</v>
      </c>
      <c r="AG338" s="24">
        <v>191.1</v>
      </c>
      <c r="AH338" s="24">
        <v>132.5</v>
      </c>
      <c r="AI338" s="24">
        <v>298.10000000000002</v>
      </c>
      <c r="AJ338" s="24">
        <v>177.3</v>
      </c>
      <c r="AK338" s="24">
        <v>198.1</v>
      </c>
      <c r="AL338" s="24"/>
      <c r="AM338" s="24">
        <f t="shared" si="177"/>
        <v>165.6</v>
      </c>
      <c r="AN338" s="47"/>
      <c r="AO338" s="24">
        <f t="shared" si="178"/>
        <v>165.6</v>
      </c>
      <c r="AP338" s="24"/>
      <c r="AQ338" s="24">
        <f t="shared" si="179"/>
        <v>165.6</v>
      </c>
      <c r="AR338" s="24">
        <v>200.2</v>
      </c>
      <c r="AS338" s="24">
        <f t="shared" si="185"/>
        <v>-34.6</v>
      </c>
      <c r="AT338" s="42"/>
      <c r="AU338" s="42"/>
      <c r="AV338" s="42"/>
      <c r="AW338" s="1"/>
      <c r="AX338" s="1"/>
      <c r="AY338" s="1"/>
      <c r="AZ338" s="1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9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9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9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9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9"/>
      <c r="GG338" s="8"/>
      <c r="GH338" s="8"/>
    </row>
    <row r="339" spans="1:190" s="2" customFormat="1" ht="17.100000000000001" customHeight="1">
      <c r="A339" s="13" t="s">
        <v>317</v>
      </c>
      <c r="B339" s="24">
        <v>372.02039832032222</v>
      </c>
      <c r="C339" s="24">
        <v>229.64530000000005</v>
      </c>
      <c r="D339" s="4">
        <f t="shared" si="172"/>
        <v>0.61729222654685623</v>
      </c>
      <c r="E339" s="10">
        <v>15</v>
      </c>
      <c r="F339" s="5">
        <f t="shared" si="186"/>
        <v>1</v>
      </c>
      <c r="G339" s="5">
        <v>10</v>
      </c>
      <c r="H339" s="5"/>
      <c r="I339" s="5"/>
      <c r="J339" s="4">
        <f t="shared" si="187"/>
        <v>1.0318441888689824</v>
      </c>
      <c r="K339" s="5">
        <v>10</v>
      </c>
      <c r="L339" s="5"/>
      <c r="M339" s="5"/>
      <c r="N339" s="4">
        <f t="shared" si="188"/>
        <v>0.65124884366327473</v>
      </c>
      <c r="O339" s="5">
        <v>15</v>
      </c>
      <c r="P339" s="5"/>
      <c r="Q339" s="5"/>
      <c r="R339" s="4">
        <f t="shared" si="189"/>
        <v>1.1236296296296298</v>
      </c>
      <c r="S339" s="5">
        <v>10</v>
      </c>
      <c r="T339" s="5"/>
      <c r="U339" s="5"/>
      <c r="V339" s="4">
        <f t="shared" si="190"/>
        <v>1.2447999999999999</v>
      </c>
      <c r="W339" s="5">
        <v>10</v>
      </c>
      <c r="X339" s="5" t="s">
        <v>401</v>
      </c>
      <c r="Y339" s="5" t="s">
        <v>401</v>
      </c>
      <c r="Z339" s="5" t="s">
        <v>401</v>
      </c>
      <c r="AA339" s="5"/>
      <c r="AB339" s="31">
        <f t="shared" si="173"/>
        <v>0.90044077483054408</v>
      </c>
      <c r="AC339" s="32">
        <v>1617</v>
      </c>
      <c r="AD339" s="24">
        <f t="shared" si="174"/>
        <v>882</v>
      </c>
      <c r="AE339" s="24">
        <f t="shared" si="175"/>
        <v>794.2</v>
      </c>
      <c r="AF339" s="24">
        <f t="shared" si="176"/>
        <v>-87.799999999999955</v>
      </c>
      <c r="AG339" s="24">
        <v>85.9</v>
      </c>
      <c r="AH339" s="24">
        <v>115.8</v>
      </c>
      <c r="AI339" s="24">
        <v>157.5</v>
      </c>
      <c r="AJ339" s="24">
        <v>118.4</v>
      </c>
      <c r="AK339" s="24">
        <v>170.5</v>
      </c>
      <c r="AL339" s="24"/>
      <c r="AM339" s="24">
        <f t="shared" si="177"/>
        <v>146.1</v>
      </c>
      <c r="AN339" s="47"/>
      <c r="AO339" s="24">
        <f t="shared" si="178"/>
        <v>146.1</v>
      </c>
      <c r="AP339" s="24"/>
      <c r="AQ339" s="24">
        <f t="shared" si="179"/>
        <v>146.1</v>
      </c>
      <c r="AR339" s="24">
        <v>97.3</v>
      </c>
      <c r="AS339" s="24">
        <f t="shared" si="185"/>
        <v>48.8</v>
      </c>
      <c r="AT339" s="42"/>
      <c r="AU339" s="42"/>
      <c r="AV339" s="42"/>
      <c r="AW339" s="1"/>
      <c r="AX339" s="1"/>
      <c r="AY339" s="1"/>
      <c r="AZ339" s="1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9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9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9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9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9"/>
      <c r="GG339" s="8"/>
      <c r="GH339" s="8"/>
    </row>
    <row r="340" spans="1:190" s="2" customFormat="1" ht="17.100000000000001" customHeight="1">
      <c r="A340" s="13" t="s">
        <v>318</v>
      </c>
      <c r="B340" s="24">
        <v>142.96652468431066</v>
      </c>
      <c r="C340" s="24">
        <v>87.828860000000105</v>
      </c>
      <c r="D340" s="4">
        <f t="shared" si="172"/>
        <v>0.61433164297683007</v>
      </c>
      <c r="E340" s="10">
        <v>15</v>
      </c>
      <c r="F340" s="5">
        <f t="shared" si="186"/>
        <v>1</v>
      </c>
      <c r="G340" s="5">
        <v>10</v>
      </c>
      <c r="H340" s="5"/>
      <c r="I340" s="5"/>
      <c r="J340" s="4">
        <f t="shared" si="187"/>
        <v>1.0318441888689824</v>
      </c>
      <c r="K340" s="5">
        <v>10</v>
      </c>
      <c r="L340" s="5"/>
      <c r="M340" s="5"/>
      <c r="N340" s="4">
        <f t="shared" si="188"/>
        <v>0.65124884366327473</v>
      </c>
      <c r="O340" s="5">
        <v>15</v>
      </c>
      <c r="P340" s="5"/>
      <c r="Q340" s="5"/>
      <c r="R340" s="4">
        <f t="shared" si="189"/>
        <v>1.1236296296296298</v>
      </c>
      <c r="S340" s="5">
        <v>10</v>
      </c>
      <c r="T340" s="5"/>
      <c r="U340" s="5"/>
      <c r="V340" s="4">
        <f t="shared" si="190"/>
        <v>1.2447999999999999</v>
      </c>
      <c r="W340" s="5">
        <v>10</v>
      </c>
      <c r="X340" s="5" t="s">
        <v>401</v>
      </c>
      <c r="Y340" s="5" t="s">
        <v>401</v>
      </c>
      <c r="Z340" s="5" t="s">
        <v>401</v>
      </c>
      <c r="AA340" s="5"/>
      <c r="AB340" s="31">
        <f t="shared" si="173"/>
        <v>0.89980636406553849</v>
      </c>
      <c r="AC340" s="32">
        <v>1492</v>
      </c>
      <c r="AD340" s="24">
        <f t="shared" si="174"/>
        <v>813.81818181818176</v>
      </c>
      <c r="AE340" s="24">
        <f t="shared" si="175"/>
        <v>732.3</v>
      </c>
      <c r="AF340" s="24">
        <f t="shared" si="176"/>
        <v>-81.518181818181802</v>
      </c>
      <c r="AG340" s="24">
        <v>63.6</v>
      </c>
      <c r="AH340" s="24">
        <v>63.8</v>
      </c>
      <c r="AI340" s="24">
        <v>65.8</v>
      </c>
      <c r="AJ340" s="24">
        <v>92.3</v>
      </c>
      <c r="AK340" s="24">
        <v>47.6</v>
      </c>
      <c r="AL340" s="24">
        <v>203.39999999999998</v>
      </c>
      <c r="AM340" s="24">
        <f t="shared" si="177"/>
        <v>195.8</v>
      </c>
      <c r="AN340" s="47"/>
      <c r="AO340" s="24">
        <f t="shared" si="178"/>
        <v>195.8</v>
      </c>
      <c r="AP340" s="24">
        <f>MIN(AO340,29.6)</f>
        <v>29.6</v>
      </c>
      <c r="AQ340" s="24">
        <f t="shared" si="179"/>
        <v>166.2</v>
      </c>
      <c r="AR340" s="24">
        <v>120.6</v>
      </c>
      <c r="AS340" s="24">
        <f t="shared" si="185"/>
        <v>45.6</v>
      </c>
      <c r="AT340" s="42"/>
      <c r="AU340" s="42"/>
      <c r="AV340" s="42"/>
      <c r="AW340" s="1"/>
      <c r="AX340" s="1"/>
      <c r="AY340" s="1"/>
      <c r="AZ340" s="1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9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9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9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9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9"/>
      <c r="GG340" s="8"/>
      <c r="GH340" s="8"/>
    </row>
    <row r="341" spans="1:190" s="2" customFormat="1" ht="17.100000000000001" customHeight="1">
      <c r="A341" s="13" t="s">
        <v>319</v>
      </c>
      <c r="B341" s="24">
        <v>516.09535485773245</v>
      </c>
      <c r="C341" s="24">
        <v>550.12118000000021</v>
      </c>
      <c r="D341" s="4">
        <f t="shared" si="172"/>
        <v>1.065929338100025</v>
      </c>
      <c r="E341" s="10">
        <v>15</v>
      </c>
      <c r="F341" s="5">
        <f t="shared" si="186"/>
        <v>1</v>
      </c>
      <c r="G341" s="5">
        <v>10</v>
      </c>
      <c r="H341" s="5"/>
      <c r="I341" s="5"/>
      <c r="J341" s="4">
        <f t="shared" si="187"/>
        <v>1.0318441888689824</v>
      </c>
      <c r="K341" s="5">
        <v>10</v>
      </c>
      <c r="L341" s="5"/>
      <c r="M341" s="5"/>
      <c r="N341" s="4">
        <f t="shared" si="188"/>
        <v>0.65124884366327473</v>
      </c>
      <c r="O341" s="5">
        <v>15</v>
      </c>
      <c r="P341" s="5"/>
      <c r="Q341" s="5"/>
      <c r="R341" s="4">
        <f t="shared" si="189"/>
        <v>1.1236296296296298</v>
      </c>
      <c r="S341" s="5">
        <v>10</v>
      </c>
      <c r="T341" s="5"/>
      <c r="U341" s="5"/>
      <c r="V341" s="4">
        <f t="shared" si="190"/>
        <v>1.2447999999999999</v>
      </c>
      <c r="W341" s="5">
        <v>10</v>
      </c>
      <c r="X341" s="5" t="s">
        <v>401</v>
      </c>
      <c r="Y341" s="5" t="s">
        <v>401</v>
      </c>
      <c r="Z341" s="5" t="s">
        <v>401</v>
      </c>
      <c r="AA341" s="5"/>
      <c r="AB341" s="31">
        <f t="shared" si="173"/>
        <v>0.9965772987347945</v>
      </c>
      <c r="AC341" s="32">
        <v>1990</v>
      </c>
      <c r="AD341" s="24">
        <f t="shared" si="174"/>
        <v>1085.4545454545455</v>
      </c>
      <c r="AE341" s="24">
        <f t="shared" si="175"/>
        <v>1081.7</v>
      </c>
      <c r="AF341" s="24">
        <f t="shared" si="176"/>
        <v>-3.7545454545454504</v>
      </c>
      <c r="AG341" s="24">
        <v>136.19999999999999</v>
      </c>
      <c r="AH341" s="24">
        <v>220.7</v>
      </c>
      <c r="AI341" s="24">
        <v>9</v>
      </c>
      <c r="AJ341" s="24">
        <v>213.5</v>
      </c>
      <c r="AK341" s="24">
        <v>94.9</v>
      </c>
      <c r="AL341" s="24">
        <v>57.4</v>
      </c>
      <c r="AM341" s="24">
        <f t="shared" si="177"/>
        <v>350</v>
      </c>
      <c r="AN341" s="47"/>
      <c r="AO341" s="24">
        <f t="shared" si="178"/>
        <v>350</v>
      </c>
      <c r="AP341" s="24"/>
      <c r="AQ341" s="24">
        <f t="shared" si="179"/>
        <v>350</v>
      </c>
      <c r="AR341" s="24">
        <v>394.3</v>
      </c>
      <c r="AS341" s="24">
        <f t="shared" si="185"/>
        <v>-44.3</v>
      </c>
      <c r="AT341" s="42"/>
      <c r="AU341" s="42"/>
      <c r="AV341" s="42"/>
      <c r="AX341" s="1"/>
      <c r="AY341" s="1"/>
      <c r="AZ341" s="1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9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9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9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9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9"/>
      <c r="GG341" s="8"/>
      <c r="GH341" s="8"/>
    </row>
    <row r="342" spans="1:190" s="2" customFormat="1" ht="17.100000000000001" customHeight="1">
      <c r="A342" s="13" t="s">
        <v>320</v>
      </c>
      <c r="B342" s="24">
        <v>4585.9516343904861</v>
      </c>
      <c r="C342" s="24">
        <v>4387.6270800000011</v>
      </c>
      <c r="D342" s="4">
        <f t="shared" si="172"/>
        <v>0.95675389314984693</v>
      </c>
      <c r="E342" s="10">
        <v>15</v>
      </c>
      <c r="F342" s="5">
        <f t="shared" si="186"/>
        <v>1</v>
      </c>
      <c r="G342" s="5">
        <v>10</v>
      </c>
      <c r="H342" s="5"/>
      <c r="I342" s="5"/>
      <c r="J342" s="4">
        <f t="shared" si="187"/>
        <v>1.0318441888689824</v>
      </c>
      <c r="K342" s="5">
        <v>10</v>
      </c>
      <c r="L342" s="5"/>
      <c r="M342" s="5"/>
      <c r="N342" s="4">
        <f t="shared" si="188"/>
        <v>0.65124884366327473</v>
      </c>
      <c r="O342" s="5">
        <v>15</v>
      </c>
      <c r="P342" s="5"/>
      <c r="Q342" s="5"/>
      <c r="R342" s="4">
        <f t="shared" si="189"/>
        <v>1.1236296296296298</v>
      </c>
      <c r="S342" s="5">
        <v>10</v>
      </c>
      <c r="T342" s="5"/>
      <c r="U342" s="5"/>
      <c r="V342" s="4">
        <f t="shared" si="190"/>
        <v>1.2447999999999999</v>
      </c>
      <c r="W342" s="5">
        <v>10</v>
      </c>
      <c r="X342" s="5" t="s">
        <v>401</v>
      </c>
      <c r="Y342" s="5" t="s">
        <v>401</v>
      </c>
      <c r="Z342" s="5" t="s">
        <v>401</v>
      </c>
      <c r="AA342" s="5"/>
      <c r="AB342" s="31">
        <f t="shared" si="173"/>
        <v>0.9731825605311849</v>
      </c>
      <c r="AC342" s="32">
        <v>4020</v>
      </c>
      <c r="AD342" s="24">
        <f t="shared" si="174"/>
        <v>2192.7272727272725</v>
      </c>
      <c r="AE342" s="24">
        <f t="shared" si="175"/>
        <v>2133.9</v>
      </c>
      <c r="AF342" s="24">
        <f t="shared" si="176"/>
        <v>-58.82727272727243</v>
      </c>
      <c r="AG342" s="24">
        <v>360.1</v>
      </c>
      <c r="AH342" s="24">
        <v>311.2</v>
      </c>
      <c r="AI342" s="24">
        <v>39.799999999999997</v>
      </c>
      <c r="AJ342" s="24">
        <v>231.2</v>
      </c>
      <c r="AK342" s="24">
        <v>388</v>
      </c>
      <c r="AL342" s="24">
        <v>377.5</v>
      </c>
      <c r="AM342" s="24">
        <f t="shared" si="177"/>
        <v>426.1</v>
      </c>
      <c r="AN342" s="47"/>
      <c r="AO342" s="24">
        <f t="shared" si="178"/>
        <v>426.1</v>
      </c>
      <c r="AP342" s="24"/>
      <c r="AQ342" s="24">
        <f t="shared" si="179"/>
        <v>426.1</v>
      </c>
      <c r="AR342" s="24">
        <v>464.2</v>
      </c>
      <c r="AS342" s="24">
        <f t="shared" si="185"/>
        <v>-38.1</v>
      </c>
      <c r="AT342" s="42"/>
      <c r="AU342" s="42"/>
      <c r="AV342" s="42"/>
      <c r="AW342" s="1"/>
      <c r="AX342" s="1"/>
      <c r="AY342" s="1"/>
      <c r="AZ342" s="1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9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9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9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9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9"/>
      <c r="GG342" s="8"/>
      <c r="GH342" s="8"/>
    </row>
    <row r="343" spans="1:190" s="2" customFormat="1" ht="17.100000000000001" customHeight="1">
      <c r="A343" s="17" t="s">
        <v>321</v>
      </c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24"/>
      <c r="AS343" s="24"/>
      <c r="AT343" s="42"/>
      <c r="AU343" s="42"/>
      <c r="AV343" s="42"/>
      <c r="AX343" s="1"/>
      <c r="AY343" s="1"/>
      <c r="AZ343" s="1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9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9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9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9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9"/>
      <c r="GG343" s="8"/>
      <c r="GH343" s="8"/>
    </row>
    <row r="344" spans="1:190" s="2" customFormat="1" ht="17.100000000000001" customHeight="1">
      <c r="A344" s="33" t="s">
        <v>322</v>
      </c>
      <c r="B344" s="24">
        <v>675.2031164159539</v>
      </c>
      <c r="C344" s="24">
        <v>513.30986999999993</v>
      </c>
      <c r="D344" s="4">
        <f t="shared" si="172"/>
        <v>0.76023030332664987</v>
      </c>
      <c r="E344" s="10">
        <v>15</v>
      </c>
      <c r="F344" s="5">
        <f>F$52</f>
        <v>1</v>
      </c>
      <c r="G344" s="5">
        <v>10</v>
      </c>
      <c r="H344" s="5"/>
      <c r="I344" s="5"/>
      <c r="J344" s="4">
        <f>J$52</f>
        <v>1.2184136858475894</v>
      </c>
      <c r="K344" s="5">
        <v>10</v>
      </c>
      <c r="L344" s="5"/>
      <c r="M344" s="5"/>
      <c r="N344" s="4">
        <f>N$52</f>
        <v>0.93617021276595747</v>
      </c>
      <c r="O344" s="5">
        <v>15</v>
      </c>
      <c r="P344" s="5"/>
      <c r="Q344" s="5"/>
      <c r="R344" s="4">
        <f>R$52</f>
        <v>0.97031229919033546</v>
      </c>
      <c r="S344" s="5">
        <v>10</v>
      </c>
      <c r="T344" s="5"/>
      <c r="U344" s="5"/>
      <c r="V344" s="4">
        <f>V$52</f>
        <v>1.2033132530120483</v>
      </c>
      <c r="W344" s="5">
        <v>10</v>
      </c>
      <c r="X344" s="5" t="s">
        <v>401</v>
      </c>
      <c r="Y344" s="5" t="s">
        <v>401</v>
      </c>
      <c r="Z344" s="5" t="s">
        <v>401</v>
      </c>
      <c r="AA344" s="5"/>
      <c r="AB344" s="31">
        <f t="shared" si="173"/>
        <v>0.99094857316984064</v>
      </c>
      <c r="AC344" s="32">
        <v>1314</v>
      </c>
      <c r="AD344" s="24">
        <f t="shared" si="174"/>
        <v>716.72727272727275</v>
      </c>
      <c r="AE344" s="24">
        <f t="shared" si="175"/>
        <v>710.2</v>
      </c>
      <c r="AF344" s="24">
        <f t="shared" si="176"/>
        <v>-6.5272727272727025</v>
      </c>
      <c r="AG344" s="24">
        <v>92</v>
      </c>
      <c r="AH344" s="24">
        <v>77.099999999999994</v>
      </c>
      <c r="AI344" s="24">
        <v>133</v>
      </c>
      <c r="AJ344" s="24">
        <v>97.8</v>
      </c>
      <c r="AK344" s="24">
        <v>111</v>
      </c>
      <c r="AL344" s="24"/>
      <c r="AM344" s="24">
        <f t="shared" si="177"/>
        <v>199.3</v>
      </c>
      <c r="AN344" s="47"/>
      <c r="AO344" s="24">
        <f t="shared" si="178"/>
        <v>199.3</v>
      </c>
      <c r="AP344" s="24"/>
      <c r="AQ344" s="24">
        <f t="shared" si="179"/>
        <v>199.3</v>
      </c>
      <c r="AR344" s="24">
        <v>176.9</v>
      </c>
      <c r="AS344" s="24">
        <f t="shared" si="185"/>
        <v>22.4</v>
      </c>
      <c r="AT344" s="42"/>
      <c r="AU344" s="42"/>
      <c r="AV344" s="42"/>
      <c r="AW344" s="1"/>
      <c r="AX344" s="1"/>
      <c r="AY344" s="1"/>
      <c r="AZ344" s="1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9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9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9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9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9"/>
      <c r="GG344" s="8"/>
      <c r="GH344" s="8"/>
    </row>
    <row r="345" spans="1:190" s="2" customFormat="1" ht="17.100000000000001" customHeight="1">
      <c r="A345" s="33" t="s">
        <v>323</v>
      </c>
      <c r="B345" s="24">
        <v>255.4881551618389</v>
      </c>
      <c r="C345" s="24">
        <v>215.93922999999998</v>
      </c>
      <c r="D345" s="4">
        <f t="shared" si="172"/>
        <v>0.84520250992932855</v>
      </c>
      <c r="E345" s="10">
        <v>15</v>
      </c>
      <c r="F345" s="5">
        <f t="shared" ref="F345:F353" si="191">F$52</f>
        <v>1</v>
      </c>
      <c r="G345" s="5">
        <v>10</v>
      </c>
      <c r="H345" s="5"/>
      <c r="I345" s="5"/>
      <c r="J345" s="4">
        <f t="shared" ref="J345:J353" si="192">J$52</f>
        <v>1.2184136858475894</v>
      </c>
      <c r="K345" s="5">
        <v>10</v>
      </c>
      <c r="L345" s="5"/>
      <c r="M345" s="5"/>
      <c r="N345" s="4">
        <f t="shared" ref="N345:N353" si="193">N$52</f>
        <v>0.93617021276595747</v>
      </c>
      <c r="O345" s="5">
        <v>15</v>
      </c>
      <c r="P345" s="5"/>
      <c r="Q345" s="5"/>
      <c r="R345" s="4">
        <f t="shared" ref="R345:R353" si="194">R$52</f>
        <v>0.97031229919033546</v>
      </c>
      <c r="S345" s="5">
        <v>10</v>
      </c>
      <c r="T345" s="5"/>
      <c r="U345" s="5"/>
      <c r="V345" s="4">
        <f t="shared" ref="V345:V353" si="195">V$52</f>
        <v>1.2033132530120483</v>
      </c>
      <c r="W345" s="5">
        <v>10</v>
      </c>
      <c r="X345" s="5" t="s">
        <v>401</v>
      </c>
      <c r="Y345" s="5" t="s">
        <v>401</v>
      </c>
      <c r="Z345" s="5" t="s">
        <v>401</v>
      </c>
      <c r="AA345" s="5"/>
      <c r="AB345" s="31">
        <f t="shared" si="173"/>
        <v>1.0091569031561289</v>
      </c>
      <c r="AC345" s="32">
        <v>1329</v>
      </c>
      <c r="AD345" s="24">
        <f t="shared" si="174"/>
        <v>724.90909090909088</v>
      </c>
      <c r="AE345" s="24">
        <f t="shared" si="175"/>
        <v>731.5</v>
      </c>
      <c r="AF345" s="24">
        <f t="shared" si="176"/>
        <v>6.5909090909091219</v>
      </c>
      <c r="AG345" s="24">
        <v>63.1</v>
      </c>
      <c r="AH345" s="24">
        <v>142.5</v>
      </c>
      <c r="AI345" s="24">
        <v>126.1</v>
      </c>
      <c r="AJ345" s="24">
        <v>78.900000000000006</v>
      </c>
      <c r="AK345" s="24">
        <v>139.6</v>
      </c>
      <c r="AL345" s="24">
        <v>20</v>
      </c>
      <c r="AM345" s="24">
        <f t="shared" si="177"/>
        <v>161.30000000000001</v>
      </c>
      <c r="AN345" s="47"/>
      <c r="AO345" s="24">
        <f t="shared" si="178"/>
        <v>161.30000000000001</v>
      </c>
      <c r="AP345" s="24"/>
      <c r="AQ345" s="24">
        <f t="shared" si="179"/>
        <v>161.30000000000001</v>
      </c>
      <c r="AR345" s="24">
        <v>151.9</v>
      </c>
      <c r="AS345" s="24">
        <f t="shared" si="185"/>
        <v>9.4</v>
      </c>
      <c r="AT345" s="42"/>
      <c r="AU345" s="42"/>
      <c r="AV345" s="42"/>
      <c r="AW345" s="1"/>
      <c r="AX345" s="1"/>
      <c r="AY345" s="1"/>
      <c r="AZ345" s="1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9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9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9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9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9"/>
      <c r="GG345" s="8"/>
      <c r="GH345" s="8"/>
    </row>
    <row r="346" spans="1:190" s="2" customFormat="1" ht="17.100000000000001" customHeight="1">
      <c r="A346" s="33" t="s">
        <v>324</v>
      </c>
      <c r="B346" s="24">
        <v>514.12305456787294</v>
      </c>
      <c r="C346" s="24">
        <v>685.49007999999992</v>
      </c>
      <c r="D346" s="4">
        <f t="shared" si="172"/>
        <v>1.2133319083650436</v>
      </c>
      <c r="E346" s="10">
        <v>15</v>
      </c>
      <c r="F346" s="5">
        <f t="shared" si="191"/>
        <v>1</v>
      </c>
      <c r="G346" s="5">
        <v>10</v>
      </c>
      <c r="H346" s="5"/>
      <c r="I346" s="5"/>
      <c r="J346" s="4">
        <f t="shared" si="192"/>
        <v>1.2184136858475894</v>
      </c>
      <c r="K346" s="5">
        <v>10</v>
      </c>
      <c r="L346" s="5"/>
      <c r="M346" s="5"/>
      <c r="N346" s="4">
        <f t="shared" si="193"/>
        <v>0.93617021276595747</v>
      </c>
      <c r="O346" s="5">
        <v>15</v>
      </c>
      <c r="P346" s="5"/>
      <c r="Q346" s="5"/>
      <c r="R346" s="4">
        <f t="shared" si="194"/>
        <v>0.97031229919033546</v>
      </c>
      <c r="S346" s="5">
        <v>10</v>
      </c>
      <c r="T346" s="5"/>
      <c r="U346" s="5"/>
      <c r="V346" s="4">
        <f t="shared" si="195"/>
        <v>1.2033132530120483</v>
      </c>
      <c r="W346" s="5">
        <v>10</v>
      </c>
      <c r="X346" s="5" t="s">
        <v>401</v>
      </c>
      <c r="Y346" s="5" t="s">
        <v>401</v>
      </c>
      <c r="Z346" s="5" t="s">
        <v>401</v>
      </c>
      <c r="AA346" s="5"/>
      <c r="AB346" s="31">
        <f t="shared" si="173"/>
        <v>1.0880417742494963</v>
      </c>
      <c r="AC346" s="32">
        <v>1854</v>
      </c>
      <c r="AD346" s="24">
        <f t="shared" si="174"/>
        <v>1011.2727272727273</v>
      </c>
      <c r="AE346" s="24">
        <f t="shared" si="175"/>
        <v>1100.3</v>
      </c>
      <c r="AF346" s="24">
        <f t="shared" si="176"/>
        <v>89.027272727272702</v>
      </c>
      <c r="AG346" s="24">
        <v>91.3</v>
      </c>
      <c r="AH346" s="24">
        <v>204.6</v>
      </c>
      <c r="AI346" s="24">
        <v>253.3</v>
      </c>
      <c r="AJ346" s="24">
        <v>123.2</v>
      </c>
      <c r="AK346" s="24">
        <v>198.9</v>
      </c>
      <c r="AL346" s="24"/>
      <c r="AM346" s="24">
        <f t="shared" si="177"/>
        <v>229</v>
      </c>
      <c r="AN346" s="47"/>
      <c r="AO346" s="24">
        <f t="shared" si="178"/>
        <v>229</v>
      </c>
      <c r="AP346" s="24"/>
      <c r="AQ346" s="24">
        <f t="shared" si="179"/>
        <v>229</v>
      </c>
      <c r="AR346" s="24">
        <v>295.5</v>
      </c>
      <c r="AS346" s="24">
        <f t="shared" si="185"/>
        <v>-66.5</v>
      </c>
      <c r="AT346" s="42"/>
      <c r="AU346" s="42"/>
      <c r="AV346" s="42"/>
      <c r="AW346" s="1"/>
      <c r="AX346" s="1"/>
      <c r="AY346" s="1"/>
      <c r="AZ346" s="1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9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9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9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9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9"/>
      <c r="GG346" s="8"/>
      <c r="GH346" s="8"/>
    </row>
    <row r="347" spans="1:190" s="2" customFormat="1" ht="17.100000000000001" customHeight="1">
      <c r="A347" s="33" t="s">
        <v>325</v>
      </c>
      <c r="B347" s="24">
        <v>440.84523764695786</v>
      </c>
      <c r="C347" s="24">
        <v>214.61605000000006</v>
      </c>
      <c r="D347" s="4">
        <f t="shared" si="172"/>
        <v>0.48682855494941529</v>
      </c>
      <c r="E347" s="10">
        <v>15</v>
      </c>
      <c r="F347" s="5">
        <f t="shared" si="191"/>
        <v>1</v>
      </c>
      <c r="G347" s="5">
        <v>10</v>
      </c>
      <c r="H347" s="5"/>
      <c r="I347" s="5"/>
      <c r="J347" s="4">
        <f t="shared" si="192"/>
        <v>1.2184136858475894</v>
      </c>
      <c r="K347" s="5">
        <v>10</v>
      </c>
      <c r="L347" s="5"/>
      <c r="M347" s="5"/>
      <c r="N347" s="4">
        <f t="shared" si="193"/>
        <v>0.93617021276595747</v>
      </c>
      <c r="O347" s="5">
        <v>15</v>
      </c>
      <c r="P347" s="5"/>
      <c r="Q347" s="5"/>
      <c r="R347" s="4">
        <f t="shared" si="194"/>
        <v>0.97031229919033546</v>
      </c>
      <c r="S347" s="5">
        <v>10</v>
      </c>
      <c r="T347" s="5"/>
      <c r="U347" s="5"/>
      <c r="V347" s="4">
        <f t="shared" si="195"/>
        <v>1.2033132530120483</v>
      </c>
      <c r="W347" s="5">
        <v>10</v>
      </c>
      <c r="X347" s="5" t="s">
        <v>401</v>
      </c>
      <c r="Y347" s="5" t="s">
        <v>401</v>
      </c>
      <c r="Z347" s="5" t="s">
        <v>401</v>
      </c>
      <c r="AA347" s="5"/>
      <c r="AB347" s="31">
        <f t="shared" si="173"/>
        <v>0.93236248423186185</v>
      </c>
      <c r="AC347" s="32">
        <v>1528</v>
      </c>
      <c r="AD347" s="24">
        <f t="shared" si="174"/>
        <v>833.4545454545455</v>
      </c>
      <c r="AE347" s="24">
        <f t="shared" si="175"/>
        <v>777.1</v>
      </c>
      <c r="AF347" s="24">
        <f t="shared" si="176"/>
        <v>-56.354545454545473</v>
      </c>
      <c r="AG347" s="24">
        <v>80.900000000000006</v>
      </c>
      <c r="AH347" s="24">
        <v>67.8</v>
      </c>
      <c r="AI347" s="24">
        <v>139</v>
      </c>
      <c r="AJ347" s="24">
        <v>98.7</v>
      </c>
      <c r="AK347" s="24">
        <v>103.6</v>
      </c>
      <c r="AL347" s="24"/>
      <c r="AM347" s="24">
        <f t="shared" si="177"/>
        <v>287.10000000000002</v>
      </c>
      <c r="AN347" s="47"/>
      <c r="AO347" s="24">
        <f t="shared" si="178"/>
        <v>287.10000000000002</v>
      </c>
      <c r="AP347" s="24"/>
      <c r="AQ347" s="24">
        <f t="shared" si="179"/>
        <v>287.10000000000002</v>
      </c>
      <c r="AR347" s="24">
        <v>212.2</v>
      </c>
      <c r="AS347" s="24">
        <f t="shared" si="185"/>
        <v>74.900000000000006</v>
      </c>
      <c r="AT347" s="42"/>
      <c r="AU347" s="42"/>
      <c r="AV347" s="42"/>
      <c r="AW347" s="1"/>
      <c r="AX347" s="1"/>
      <c r="AY347" s="1"/>
      <c r="AZ347" s="1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9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9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9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9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9"/>
      <c r="GG347" s="8"/>
      <c r="GH347" s="8"/>
    </row>
    <row r="348" spans="1:190" s="2" customFormat="1" ht="17.100000000000001" customHeight="1">
      <c r="A348" s="33" t="s">
        <v>326</v>
      </c>
      <c r="B348" s="24">
        <v>461.28188417539013</v>
      </c>
      <c r="C348" s="24">
        <v>554.03188000000011</v>
      </c>
      <c r="D348" s="4">
        <f t="shared" si="172"/>
        <v>1.2001070102699598</v>
      </c>
      <c r="E348" s="10">
        <v>15</v>
      </c>
      <c r="F348" s="5">
        <f t="shared" si="191"/>
        <v>1</v>
      </c>
      <c r="G348" s="5">
        <v>10</v>
      </c>
      <c r="H348" s="5"/>
      <c r="I348" s="5"/>
      <c r="J348" s="4">
        <f t="shared" si="192"/>
        <v>1.2184136858475894</v>
      </c>
      <c r="K348" s="5">
        <v>10</v>
      </c>
      <c r="L348" s="5"/>
      <c r="M348" s="5"/>
      <c r="N348" s="4">
        <f t="shared" si="193"/>
        <v>0.93617021276595747</v>
      </c>
      <c r="O348" s="5">
        <v>15</v>
      </c>
      <c r="P348" s="5"/>
      <c r="Q348" s="5"/>
      <c r="R348" s="4">
        <f t="shared" si="194"/>
        <v>0.97031229919033546</v>
      </c>
      <c r="S348" s="5">
        <v>10</v>
      </c>
      <c r="T348" s="5"/>
      <c r="U348" s="5"/>
      <c r="V348" s="4">
        <f t="shared" si="195"/>
        <v>1.2033132530120483</v>
      </c>
      <c r="W348" s="5">
        <v>10</v>
      </c>
      <c r="X348" s="5" t="s">
        <v>401</v>
      </c>
      <c r="Y348" s="5" t="s">
        <v>401</v>
      </c>
      <c r="Z348" s="5" t="s">
        <v>401</v>
      </c>
      <c r="AA348" s="5"/>
      <c r="AB348" s="31">
        <f t="shared" si="173"/>
        <v>1.0852078675148356</v>
      </c>
      <c r="AC348" s="32">
        <v>971</v>
      </c>
      <c r="AD348" s="24">
        <f t="shared" si="174"/>
        <v>529.63636363636363</v>
      </c>
      <c r="AE348" s="24">
        <f t="shared" si="175"/>
        <v>574.79999999999995</v>
      </c>
      <c r="AF348" s="24">
        <f t="shared" si="176"/>
        <v>45.163636363636328</v>
      </c>
      <c r="AG348" s="24">
        <v>97.7</v>
      </c>
      <c r="AH348" s="24">
        <v>104.1</v>
      </c>
      <c r="AI348" s="24">
        <v>75</v>
      </c>
      <c r="AJ348" s="24">
        <v>89.9</v>
      </c>
      <c r="AK348" s="24">
        <v>84.8</v>
      </c>
      <c r="AL348" s="24"/>
      <c r="AM348" s="24">
        <f t="shared" si="177"/>
        <v>123.3</v>
      </c>
      <c r="AN348" s="47"/>
      <c r="AO348" s="24">
        <f t="shared" si="178"/>
        <v>123.3</v>
      </c>
      <c r="AP348" s="24"/>
      <c r="AQ348" s="24">
        <f t="shared" si="179"/>
        <v>123.3</v>
      </c>
      <c r="AR348" s="24">
        <v>156.6</v>
      </c>
      <c r="AS348" s="24">
        <f t="shared" si="185"/>
        <v>-33.299999999999997</v>
      </c>
      <c r="AT348" s="42"/>
      <c r="AU348" s="42"/>
      <c r="AV348" s="42"/>
      <c r="AW348" s="1"/>
      <c r="AX348" s="1"/>
      <c r="AY348" s="1"/>
      <c r="AZ348" s="1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9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9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9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9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9"/>
      <c r="GG348" s="8"/>
      <c r="GH348" s="8"/>
    </row>
    <row r="349" spans="1:190" s="2" customFormat="1" ht="17.100000000000001" customHeight="1">
      <c r="A349" s="33" t="s">
        <v>327</v>
      </c>
      <c r="B349" s="24">
        <v>815.17120860812008</v>
      </c>
      <c r="C349" s="24">
        <v>532.93155000000002</v>
      </c>
      <c r="D349" s="4">
        <f t="shared" si="172"/>
        <v>0.65376640437284872</v>
      </c>
      <c r="E349" s="10">
        <v>15</v>
      </c>
      <c r="F349" s="5">
        <f t="shared" si="191"/>
        <v>1</v>
      </c>
      <c r="G349" s="5">
        <v>10</v>
      </c>
      <c r="H349" s="5"/>
      <c r="I349" s="5"/>
      <c r="J349" s="4">
        <f t="shared" si="192"/>
        <v>1.2184136858475894</v>
      </c>
      <c r="K349" s="5">
        <v>10</v>
      </c>
      <c r="L349" s="5"/>
      <c r="M349" s="5"/>
      <c r="N349" s="4">
        <f t="shared" si="193"/>
        <v>0.93617021276595747</v>
      </c>
      <c r="O349" s="5">
        <v>15</v>
      </c>
      <c r="P349" s="5"/>
      <c r="Q349" s="5"/>
      <c r="R349" s="4">
        <f t="shared" si="194"/>
        <v>0.97031229919033546</v>
      </c>
      <c r="S349" s="5">
        <v>10</v>
      </c>
      <c r="T349" s="5"/>
      <c r="U349" s="5"/>
      <c r="V349" s="4">
        <f t="shared" si="195"/>
        <v>1.2033132530120483</v>
      </c>
      <c r="W349" s="5">
        <v>10</v>
      </c>
      <c r="X349" s="5" t="s">
        <v>401</v>
      </c>
      <c r="Y349" s="5" t="s">
        <v>401</v>
      </c>
      <c r="Z349" s="5" t="s">
        <v>401</v>
      </c>
      <c r="AA349" s="5"/>
      <c r="AB349" s="31">
        <f t="shared" si="173"/>
        <v>0.96813488053688312</v>
      </c>
      <c r="AC349" s="32">
        <v>1442</v>
      </c>
      <c r="AD349" s="24">
        <f t="shared" si="174"/>
        <v>786.5454545454545</v>
      </c>
      <c r="AE349" s="24">
        <f t="shared" si="175"/>
        <v>761.5</v>
      </c>
      <c r="AF349" s="24">
        <f t="shared" si="176"/>
        <v>-25.045454545454504</v>
      </c>
      <c r="AG349" s="24">
        <v>92.6</v>
      </c>
      <c r="AH349" s="24">
        <v>72.7</v>
      </c>
      <c r="AI349" s="24">
        <v>155.4</v>
      </c>
      <c r="AJ349" s="24">
        <v>110.2</v>
      </c>
      <c r="AK349" s="24">
        <v>86.1</v>
      </c>
      <c r="AL349" s="24"/>
      <c r="AM349" s="24">
        <f t="shared" si="177"/>
        <v>244.5</v>
      </c>
      <c r="AN349" s="47"/>
      <c r="AO349" s="24">
        <f t="shared" si="178"/>
        <v>244.5</v>
      </c>
      <c r="AP349" s="24"/>
      <c r="AQ349" s="24">
        <f t="shared" si="179"/>
        <v>244.5</v>
      </c>
      <c r="AR349" s="24">
        <v>201.9</v>
      </c>
      <c r="AS349" s="24">
        <f t="shared" si="185"/>
        <v>42.6</v>
      </c>
      <c r="AT349" s="42"/>
      <c r="AU349" s="42"/>
      <c r="AV349" s="42"/>
      <c r="AW349" s="1"/>
      <c r="AX349" s="1"/>
      <c r="AY349" s="1"/>
      <c r="AZ349" s="1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9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9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9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9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9"/>
      <c r="GG349" s="8"/>
      <c r="GH349" s="8"/>
    </row>
    <row r="350" spans="1:190" s="2" customFormat="1" ht="17.100000000000001" customHeight="1">
      <c r="A350" s="33" t="s">
        <v>328</v>
      </c>
      <c r="B350" s="24">
        <v>468.94791016703778</v>
      </c>
      <c r="C350" s="24">
        <v>285.09537999999998</v>
      </c>
      <c r="D350" s="4">
        <f t="shared" si="172"/>
        <v>0.60794679711537658</v>
      </c>
      <c r="E350" s="10">
        <v>15</v>
      </c>
      <c r="F350" s="5">
        <f t="shared" si="191"/>
        <v>1</v>
      </c>
      <c r="G350" s="5">
        <v>10</v>
      </c>
      <c r="H350" s="5"/>
      <c r="I350" s="5"/>
      <c r="J350" s="4">
        <f t="shared" si="192"/>
        <v>1.2184136858475894</v>
      </c>
      <c r="K350" s="5">
        <v>10</v>
      </c>
      <c r="L350" s="5"/>
      <c r="M350" s="5"/>
      <c r="N350" s="4">
        <f t="shared" si="193"/>
        <v>0.93617021276595747</v>
      </c>
      <c r="O350" s="5">
        <v>15</v>
      </c>
      <c r="P350" s="5"/>
      <c r="Q350" s="5"/>
      <c r="R350" s="4">
        <f t="shared" si="194"/>
        <v>0.97031229919033546</v>
      </c>
      <c r="S350" s="5">
        <v>10</v>
      </c>
      <c r="T350" s="5"/>
      <c r="U350" s="5"/>
      <c r="V350" s="4">
        <f t="shared" si="195"/>
        <v>1.2033132530120483</v>
      </c>
      <c r="W350" s="5">
        <v>10</v>
      </c>
      <c r="X350" s="5" t="s">
        <v>401</v>
      </c>
      <c r="Y350" s="5" t="s">
        <v>401</v>
      </c>
      <c r="Z350" s="5" t="s">
        <v>401</v>
      </c>
      <c r="AA350" s="5"/>
      <c r="AB350" s="31">
        <f t="shared" si="173"/>
        <v>0.9583163932674249</v>
      </c>
      <c r="AC350" s="32">
        <v>1371</v>
      </c>
      <c r="AD350" s="24">
        <f t="shared" si="174"/>
        <v>747.81818181818187</v>
      </c>
      <c r="AE350" s="24">
        <f t="shared" si="175"/>
        <v>716.6</v>
      </c>
      <c r="AF350" s="24">
        <f t="shared" si="176"/>
        <v>-31.218181818181847</v>
      </c>
      <c r="AG350" s="24">
        <v>84.8</v>
      </c>
      <c r="AH350" s="24">
        <v>44</v>
      </c>
      <c r="AI350" s="24">
        <v>137.69999999999999</v>
      </c>
      <c r="AJ350" s="24">
        <v>102.7</v>
      </c>
      <c r="AK350" s="24">
        <v>106.7</v>
      </c>
      <c r="AL350" s="24"/>
      <c r="AM350" s="24">
        <f t="shared" si="177"/>
        <v>240.7</v>
      </c>
      <c r="AN350" s="47"/>
      <c r="AO350" s="24">
        <f t="shared" si="178"/>
        <v>240.7</v>
      </c>
      <c r="AP350" s="24"/>
      <c r="AQ350" s="24">
        <f t="shared" si="179"/>
        <v>240.7</v>
      </c>
      <c r="AR350" s="24">
        <v>192.9</v>
      </c>
      <c r="AS350" s="24">
        <f t="shared" si="185"/>
        <v>47.8</v>
      </c>
      <c r="AT350" s="42"/>
      <c r="AU350" s="42"/>
      <c r="AV350" s="42"/>
      <c r="AW350" s="1"/>
      <c r="AX350" s="1"/>
      <c r="AY350" s="1"/>
      <c r="AZ350" s="1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9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9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9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9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9"/>
      <c r="GG350" s="8"/>
      <c r="GH350" s="8"/>
    </row>
    <row r="351" spans="1:190" s="2" customFormat="1" ht="17.100000000000001" customHeight="1">
      <c r="A351" s="33" t="s">
        <v>329</v>
      </c>
      <c r="B351" s="24">
        <v>243.30529110536344</v>
      </c>
      <c r="C351" s="24">
        <v>340.02504000000005</v>
      </c>
      <c r="D351" s="4">
        <f t="shared" si="172"/>
        <v>1.2197524231615464</v>
      </c>
      <c r="E351" s="10">
        <v>15</v>
      </c>
      <c r="F351" s="5">
        <f t="shared" si="191"/>
        <v>1</v>
      </c>
      <c r="G351" s="5">
        <v>10</v>
      </c>
      <c r="H351" s="5"/>
      <c r="I351" s="5"/>
      <c r="J351" s="4">
        <f t="shared" si="192"/>
        <v>1.2184136858475894</v>
      </c>
      <c r="K351" s="5">
        <v>10</v>
      </c>
      <c r="L351" s="5"/>
      <c r="M351" s="5"/>
      <c r="N351" s="4">
        <f t="shared" si="193"/>
        <v>0.93617021276595747</v>
      </c>
      <c r="O351" s="5">
        <v>15</v>
      </c>
      <c r="P351" s="5"/>
      <c r="Q351" s="5"/>
      <c r="R351" s="4">
        <f t="shared" si="194"/>
        <v>0.97031229919033546</v>
      </c>
      <c r="S351" s="5">
        <v>10</v>
      </c>
      <c r="T351" s="5"/>
      <c r="U351" s="5"/>
      <c r="V351" s="4">
        <f t="shared" si="195"/>
        <v>1.2033132530120483</v>
      </c>
      <c r="W351" s="5">
        <v>10</v>
      </c>
      <c r="X351" s="5" t="s">
        <v>401</v>
      </c>
      <c r="Y351" s="5" t="s">
        <v>401</v>
      </c>
      <c r="Z351" s="5" t="s">
        <v>401</v>
      </c>
      <c r="AA351" s="5"/>
      <c r="AB351" s="31">
        <f t="shared" si="173"/>
        <v>1.0894175988487469</v>
      </c>
      <c r="AC351" s="32">
        <v>938</v>
      </c>
      <c r="AD351" s="24">
        <f t="shared" si="174"/>
        <v>511.63636363636363</v>
      </c>
      <c r="AE351" s="24">
        <f t="shared" si="175"/>
        <v>557.4</v>
      </c>
      <c r="AF351" s="24">
        <f t="shared" si="176"/>
        <v>45.763636363636351</v>
      </c>
      <c r="AG351" s="24">
        <v>98.6</v>
      </c>
      <c r="AH351" s="24">
        <v>107.7</v>
      </c>
      <c r="AI351" s="24">
        <v>78.599999999999994</v>
      </c>
      <c r="AJ351" s="24">
        <v>97.6</v>
      </c>
      <c r="AK351" s="24">
        <v>77.599999999999994</v>
      </c>
      <c r="AL351" s="24"/>
      <c r="AM351" s="24">
        <f t="shared" si="177"/>
        <v>97.3</v>
      </c>
      <c r="AN351" s="47"/>
      <c r="AO351" s="24">
        <f t="shared" si="178"/>
        <v>97.3</v>
      </c>
      <c r="AP351" s="24"/>
      <c r="AQ351" s="24">
        <f t="shared" si="179"/>
        <v>97.3</v>
      </c>
      <c r="AR351" s="24">
        <v>131.69999999999999</v>
      </c>
      <c r="AS351" s="24">
        <f t="shared" si="185"/>
        <v>-34.4</v>
      </c>
      <c r="AT351" s="42"/>
      <c r="AU351" s="42"/>
      <c r="AV351" s="42"/>
      <c r="AW351" s="1"/>
      <c r="AX351" s="1"/>
      <c r="AY351" s="1"/>
      <c r="AZ351" s="1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9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9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9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9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9"/>
      <c r="GG351" s="8"/>
      <c r="GH351" s="8"/>
    </row>
    <row r="352" spans="1:190" s="2" customFormat="1" ht="17.100000000000001" customHeight="1">
      <c r="A352" s="33" t="s">
        <v>330</v>
      </c>
      <c r="B352" s="24">
        <v>4480.6741801267372</v>
      </c>
      <c r="C352" s="24">
        <v>4201.0349399999996</v>
      </c>
      <c r="D352" s="4">
        <f t="shared" si="172"/>
        <v>0.9375899186405855</v>
      </c>
      <c r="E352" s="10">
        <v>15</v>
      </c>
      <c r="F352" s="5">
        <f t="shared" si="191"/>
        <v>1</v>
      </c>
      <c r="G352" s="5">
        <v>10</v>
      </c>
      <c r="H352" s="5"/>
      <c r="I352" s="5"/>
      <c r="J352" s="4">
        <f t="shared" si="192"/>
        <v>1.2184136858475894</v>
      </c>
      <c r="K352" s="5">
        <v>10</v>
      </c>
      <c r="L352" s="5"/>
      <c r="M352" s="5"/>
      <c r="N352" s="4">
        <f t="shared" si="193"/>
        <v>0.93617021276595747</v>
      </c>
      <c r="O352" s="5">
        <v>15</v>
      </c>
      <c r="P352" s="5"/>
      <c r="Q352" s="5"/>
      <c r="R352" s="4">
        <f t="shared" si="194"/>
        <v>0.97031229919033546</v>
      </c>
      <c r="S352" s="5">
        <v>10</v>
      </c>
      <c r="T352" s="5"/>
      <c r="U352" s="5"/>
      <c r="V352" s="4">
        <f t="shared" si="195"/>
        <v>1.2033132530120483</v>
      </c>
      <c r="W352" s="5">
        <v>10</v>
      </c>
      <c r="X352" s="5" t="s">
        <v>401</v>
      </c>
      <c r="Y352" s="5" t="s">
        <v>401</v>
      </c>
      <c r="Z352" s="5" t="s">
        <v>401</v>
      </c>
      <c r="AA352" s="5"/>
      <c r="AB352" s="31">
        <f t="shared" si="173"/>
        <v>1.0289542050228269</v>
      </c>
      <c r="AC352" s="32">
        <v>1875</v>
      </c>
      <c r="AD352" s="24">
        <f t="shared" si="174"/>
        <v>1022.7272727272727</v>
      </c>
      <c r="AE352" s="24">
        <f t="shared" si="175"/>
        <v>1052.3</v>
      </c>
      <c r="AF352" s="24">
        <f t="shared" si="176"/>
        <v>29.572727272727207</v>
      </c>
      <c r="AG352" s="24">
        <v>152.30000000000001</v>
      </c>
      <c r="AH352" s="24">
        <v>164.8</v>
      </c>
      <c r="AI352" s="24">
        <v>183.6</v>
      </c>
      <c r="AJ352" s="24">
        <v>185</v>
      </c>
      <c r="AK352" s="24">
        <v>158</v>
      </c>
      <c r="AL352" s="24"/>
      <c r="AM352" s="24">
        <f t="shared" si="177"/>
        <v>208.6</v>
      </c>
      <c r="AN352" s="47"/>
      <c r="AO352" s="24">
        <f t="shared" si="178"/>
        <v>208.6</v>
      </c>
      <c r="AP352" s="24"/>
      <c r="AQ352" s="24">
        <f t="shared" si="179"/>
        <v>208.6</v>
      </c>
      <c r="AR352" s="24">
        <v>215.5</v>
      </c>
      <c r="AS352" s="24">
        <f t="shared" si="185"/>
        <v>-6.9</v>
      </c>
      <c r="AT352" s="42"/>
      <c r="AU352" s="42"/>
      <c r="AV352" s="42"/>
      <c r="AW352" s="1"/>
      <c r="AX352" s="1"/>
      <c r="AY352" s="1"/>
      <c r="AZ352" s="1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9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9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9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9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9"/>
      <c r="GG352" s="8"/>
      <c r="GH352" s="8"/>
    </row>
    <row r="353" spans="1:52" s="2" customFormat="1" ht="17.100000000000001" customHeight="1">
      <c r="A353" s="33" t="s">
        <v>331</v>
      </c>
      <c r="B353" s="24">
        <v>243.48596617378735</v>
      </c>
      <c r="C353" s="24">
        <v>121.56970999999996</v>
      </c>
      <c r="D353" s="4">
        <f t="shared" si="172"/>
        <v>0.49928836519978304</v>
      </c>
      <c r="E353" s="10">
        <v>15</v>
      </c>
      <c r="F353" s="5">
        <f t="shared" si="191"/>
        <v>1</v>
      </c>
      <c r="G353" s="5">
        <v>10</v>
      </c>
      <c r="H353" s="5"/>
      <c r="I353" s="5"/>
      <c r="J353" s="4">
        <f t="shared" si="192"/>
        <v>1.2184136858475894</v>
      </c>
      <c r="K353" s="5">
        <v>10</v>
      </c>
      <c r="L353" s="5"/>
      <c r="M353" s="5"/>
      <c r="N353" s="4">
        <f t="shared" si="193"/>
        <v>0.93617021276595747</v>
      </c>
      <c r="O353" s="5">
        <v>15</v>
      </c>
      <c r="P353" s="5"/>
      <c r="Q353" s="5"/>
      <c r="R353" s="4">
        <f t="shared" si="194"/>
        <v>0.97031229919033546</v>
      </c>
      <c r="S353" s="5">
        <v>10</v>
      </c>
      <c r="T353" s="5"/>
      <c r="U353" s="5"/>
      <c r="V353" s="4">
        <f t="shared" si="195"/>
        <v>1.2033132530120483</v>
      </c>
      <c r="W353" s="5">
        <v>10</v>
      </c>
      <c r="X353" s="5" t="s">
        <v>401</v>
      </c>
      <c r="Y353" s="5" t="s">
        <v>401</v>
      </c>
      <c r="Z353" s="5" t="s">
        <v>401</v>
      </c>
      <c r="AA353" s="5"/>
      <c r="AB353" s="31">
        <f t="shared" si="173"/>
        <v>0.93503244357122628</v>
      </c>
      <c r="AC353" s="32">
        <v>862</v>
      </c>
      <c r="AD353" s="24">
        <f t="shared" si="174"/>
        <v>470.18181818181813</v>
      </c>
      <c r="AE353" s="24">
        <f t="shared" si="175"/>
        <v>439.6</v>
      </c>
      <c r="AF353" s="24">
        <f t="shared" si="176"/>
        <v>-30.581818181818107</v>
      </c>
      <c r="AG353" s="24">
        <v>48.4</v>
      </c>
      <c r="AH353" s="24">
        <v>46.3</v>
      </c>
      <c r="AI353" s="24">
        <v>67.599999999999994</v>
      </c>
      <c r="AJ353" s="24">
        <v>81.7</v>
      </c>
      <c r="AK353" s="24">
        <v>42.3</v>
      </c>
      <c r="AL353" s="24"/>
      <c r="AM353" s="24">
        <f t="shared" si="177"/>
        <v>153.30000000000001</v>
      </c>
      <c r="AN353" s="47"/>
      <c r="AO353" s="24">
        <f t="shared" si="178"/>
        <v>153.30000000000001</v>
      </c>
      <c r="AP353" s="24"/>
      <c r="AQ353" s="24">
        <f t="shared" si="179"/>
        <v>153.30000000000001</v>
      </c>
      <c r="AR353" s="24">
        <v>112.3</v>
      </c>
      <c r="AS353" s="24">
        <f t="shared" si="185"/>
        <v>41</v>
      </c>
      <c r="AT353" s="42"/>
      <c r="AU353" s="42"/>
      <c r="AV353" s="42"/>
      <c r="AW353" s="1"/>
      <c r="AX353" s="1"/>
      <c r="AY353" s="1"/>
      <c r="AZ353" s="1"/>
    </row>
    <row r="354" spans="1:52" s="2" customFormat="1" ht="17.100000000000001" customHeight="1">
      <c r="A354" s="33" t="s">
        <v>332</v>
      </c>
      <c r="B354" s="24">
        <v>519.27520770553178</v>
      </c>
      <c r="C354" s="24">
        <v>275.96371000000011</v>
      </c>
      <c r="D354" s="4">
        <f t="shared" si="172"/>
        <v>0.53144018028392437</v>
      </c>
      <c r="E354" s="10">
        <v>15</v>
      </c>
      <c r="F354" s="5">
        <f>F$52</f>
        <v>1</v>
      </c>
      <c r="G354" s="5">
        <v>10</v>
      </c>
      <c r="H354" s="5"/>
      <c r="I354" s="5"/>
      <c r="J354" s="4">
        <f>J$52</f>
        <v>1.2184136858475894</v>
      </c>
      <c r="K354" s="5">
        <v>10</v>
      </c>
      <c r="L354" s="5"/>
      <c r="M354" s="5"/>
      <c r="N354" s="4">
        <f>N$52</f>
        <v>0.93617021276595747</v>
      </c>
      <c r="O354" s="5">
        <v>15</v>
      </c>
      <c r="P354" s="5"/>
      <c r="Q354" s="5"/>
      <c r="R354" s="4">
        <f>R$52</f>
        <v>0.97031229919033546</v>
      </c>
      <c r="S354" s="5">
        <v>10</v>
      </c>
      <c r="T354" s="5"/>
      <c r="U354" s="5"/>
      <c r="V354" s="4">
        <f>V$52</f>
        <v>1.2033132530120483</v>
      </c>
      <c r="W354" s="5">
        <v>10</v>
      </c>
      <c r="X354" s="5" t="s">
        <v>401</v>
      </c>
      <c r="Y354" s="5" t="s">
        <v>401</v>
      </c>
      <c r="Z354" s="5" t="s">
        <v>401</v>
      </c>
      <c r="AA354" s="5"/>
      <c r="AB354" s="31">
        <f t="shared" si="173"/>
        <v>0.9419221182321138</v>
      </c>
      <c r="AC354" s="32">
        <v>1394</v>
      </c>
      <c r="AD354" s="24">
        <f t="shared" si="174"/>
        <v>760.36363636363637</v>
      </c>
      <c r="AE354" s="24">
        <f t="shared" si="175"/>
        <v>716.2</v>
      </c>
      <c r="AF354" s="24">
        <f t="shared" si="176"/>
        <v>-44.163636363636328</v>
      </c>
      <c r="AG354" s="24">
        <v>42.6</v>
      </c>
      <c r="AH354" s="24">
        <v>54.1</v>
      </c>
      <c r="AI354" s="24">
        <v>207.5</v>
      </c>
      <c r="AJ354" s="24">
        <v>94.8</v>
      </c>
      <c r="AK354" s="24">
        <v>96.1</v>
      </c>
      <c r="AL354" s="24"/>
      <c r="AM354" s="24">
        <f t="shared" si="177"/>
        <v>221.1</v>
      </c>
      <c r="AN354" s="47"/>
      <c r="AO354" s="24">
        <f t="shared" si="178"/>
        <v>221.1</v>
      </c>
      <c r="AP354" s="24"/>
      <c r="AQ354" s="24">
        <f t="shared" si="179"/>
        <v>221.1</v>
      </c>
      <c r="AR354" s="24">
        <v>160</v>
      </c>
      <c r="AS354" s="24">
        <f t="shared" si="185"/>
        <v>61.1</v>
      </c>
      <c r="AT354" s="42"/>
      <c r="AU354" s="42"/>
      <c r="AV354" s="42"/>
      <c r="AW354" s="1"/>
      <c r="AX354" s="1"/>
      <c r="AY354" s="1"/>
      <c r="AZ354" s="1"/>
    </row>
    <row r="355" spans="1:52" s="2" customFormat="1" ht="17.100000000000001" customHeight="1">
      <c r="A355" s="17" t="s">
        <v>333</v>
      </c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24"/>
      <c r="AS355" s="24"/>
      <c r="AT355" s="42"/>
      <c r="AU355" s="42"/>
      <c r="AV355" s="42"/>
      <c r="AW355" s="1"/>
      <c r="AX355" s="1"/>
      <c r="AY355" s="1"/>
      <c r="AZ355" s="1"/>
    </row>
    <row r="356" spans="1:52" s="2" customFormat="1" ht="17.100000000000001" customHeight="1">
      <c r="A356" s="33" t="s">
        <v>334</v>
      </c>
      <c r="B356" s="24">
        <v>161.38427033198622</v>
      </c>
      <c r="C356" s="24">
        <v>62.924409999999973</v>
      </c>
      <c r="D356" s="4">
        <f t="shared" si="172"/>
        <v>0.38990423211975456</v>
      </c>
      <c r="E356" s="10">
        <v>15</v>
      </c>
      <c r="F356" s="5">
        <f>F$53</f>
        <v>1</v>
      </c>
      <c r="G356" s="5">
        <v>10</v>
      </c>
      <c r="H356" s="5"/>
      <c r="I356" s="5"/>
      <c r="J356" s="4">
        <f>J$53</f>
        <v>1.1809300070850581</v>
      </c>
      <c r="K356" s="5">
        <v>10</v>
      </c>
      <c r="L356" s="5"/>
      <c r="M356" s="5"/>
      <c r="N356" s="4">
        <f>N$53</f>
        <v>1.2427197039777984</v>
      </c>
      <c r="O356" s="5">
        <v>15</v>
      </c>
      <c r="P356" s="5"/>
      <c r="Q356" s="5"/>
      <c r="R356" s="4">
        <f>R$53</f>
        <v>1.1373656845753901</v>
      </c>
      <c r="S356" s="5">
        <v>10</v>
      </c>
      <c r="T356" s="5"/>
      <c r="U356" s="5"/>
      <c r="V356" s="4">
        <f>V$53</f>
        <v>1.2104730928444707</v>
      </c>
      <c r="W356" s="5">
        <v>10</v>
      </c>
      <c r="X356" s="5" t="s">
        <v>401</v>
      </c>
      <c r="Y356" s="5" t="s">
        <v>401</v>
      </c>
      <c r="Z356" s="5" t="s">
        <v>401</v>
      </c>
      <c r="AA356" s="5"/>
      <c r="AB356" s="31">
        <f t="shared" si="173"/>
        <v>0.99681495552160682</v>
      </c>
      <c r="AC356" s="32">
        <v>943</v>
      </c>
      <c r="AD356" s="24">
        <f t="shared" si="174"/>
        <v>514.36363636363637</v>
      </c>
      <c r="AE356" s="24">
        <f t="shared" si="175"/>
        <v>512.70000000000005</v>
      </c>
      <c r="AF356" s="24">
        <f t="shared" si="176"/>
        <v>-1.6636363636363285</v>
      </c>
      <c r="AG356" s="24">
        <v>76</v>
      </c>
      <c r="AH356" s="24">
        <v>49.5</v>
      </c>
      <c r="AI356" s="24">
        <v>75.7</v>
      </c>
      <c r="AJ356" s="24">
        <v>85.3</v>
      </c>
      <c r="AK356" s="24">
        <v>37.4</v>
      </c>
      <c r="AL356" s="24"/>
      <c r="AM356" s="24">
        <f t="shared" si="177"/>
        <v>188.8</v>
      </c>
      <c r="AN356" s="47"/>
      <c r="AO356" s="24">
        <f t="shared" si="178"/>
        <v>188.8</v>
      </c>
      <c r="AP356" s="24"/>
      <c r="AQ356" s="24">
        <f t="shared" si="179"/>
        <v>188.8</v>
      </c>
      <c r="AR356" s="24">
        <v>82.6</v>
      </c>
      <c r="AS356" s="24">
        <f t="shared" si="185"/>
        <v>106.2</v>
      </c>
      <c r="AT356" s="42"/>
      <c r="AU356" s="42"/>
      <c r="AV356" s="42"/>
      <c r="AW356" s="1"/>
      <c r="AX356" s="1"/>
      <c r="AY356" s="1"/>
      <c r="AZ356" s="1"/>
    </row>
    <row r="357" spans="1:52" s="2" customFormat="1" ht="17.100000000000001" customHeight="1">
      <c r="A357" s="33" t="s">
        <v>49</v>
      </c>
      <c r="B357" s="24">
        <v>507.66307680395278</v>
      </c>
      <c r="C357" s="24">
        <v>519.49049000000002</v>
      </c>
      <c r="D357" s="4">
        <f t="shared" si="172"/>
        <v>1.0232977613233327</v>
      </c>
      <c r="E357" s="10">
        <v>15</v>
      </c>
      <c r="F357" s="5">
        <f t="shared" ref="F357:F365" si="196">F$53</f>
        <v>1</v>
      </c>
      <c r="G357" s="5">
        <v>10</v>
      </c>
      <c r="H357" s="5"/>
      <c r="I357" s="5"/>
      <c r="J357" s="4">
        <f t="shared" ref="J357:J365" si="197">J$53</f>
        <v>1.1809300070850581</v>
      </c>
      <c r="K357" s="5">
        <v>10</v>
      </c>
      <c r="L357" s="5"/>
      <c r="M357" s="5"/>
      <c r="N357" s="4">
        <f t="shared" ref="N357:N365" si="198">N$53</f>
        <v>1.2427197039777984</v>
      </c>
      <c r="O357" s="5">
        <v>15</v>
      </c>
      <c r="P357" s="5"/>
      <c r="Q357" s="5"/>
      <c r="R357" s="4">
        <f t="shared" ref="R357:R365" si="199">R$53</f>
        <v>1.1373656845753901</v>
      </c>
      <c r="S357" s="5">
        <v>10</v>
      </c>
      <c r="T357" s="5"/>
      <c r="U357" s="5"/>
      <c r="V357" s="4">
        <f t="shared" ref="V357:V365" si="200">V$53</f>
        <v>1.2104730928444707</v>
      </c>
      <c r="W357" s="5">
        <v>10</v>
      </c>
      <c r="X357" s="5" t="s">
        <v>401</v>
      </c>
      <c r="Y357" s="5" t="s">
        <v>401</v>
      </c>
      <c r="Z357" s="5" t="s">
        <v>401</v>
      </c>
      <c r="AA357" s="5"/>
      <c r="AB357" s="31">
        <f t="shared" si="173"/>
        <v>1.1325421403509452</v>
      </c>
      <c r="AC357" s="32">
        <v>2701</v>
      </c>
      <c r="AD357" s="24">
        <f t="shared" si="174"/>
        <v>1473.2727272727273</v>
      </c>
      <c r="AE357" s="24">
        <f t="shared" si="175"/>
        <v>1668.5</v>
      </c>
      <c r="AF357" s="24">
        <f t="shared" si="176"/>
        <v>195.22727272727275</v>
      </c>
      <c r="AG357" s="24">
        <v>289.5</v>
      </c>
      <c r="AH357" s="24">
        <v>234.9</v>
      </c>
      <c r="AI357" s="24">
        <v>222.7</v>
      </c>
      <c r="AJ357" s="24">
        <v>230.6</v>
      </c>
      <c r="AK357" s="24">
        <v>210.4</v>
      </c>
      <c r="AL357" s="24"/>
      <c r="AM357" s="24">
        <f t="shared" si="177"/>
        <v>480.4</v>
      </c>
      <c r="AN357" s="47"/>
      <c r="AO357" s="24">
        <f t="shared" si="178"/>
        <v>480.4</v>
      </c>
      <c r="AP357" s="24"/>
      <c r="AQ357" s="24">
        <f t="shared" si="179"/>
        <v>480.4</v>
      </c>
      <c r="AR357" s="24">
        <v>376</v>
      </c>
      <c r="AS357" s="24">
        <f t="shared" si="185"/>
        <v>104.4</v>
      </c>
      <c r="AT357" s="42"/>
      <c r="AU357" s="42"/>
      <c r="AV357" s="42"/>
      <c r="AZ357" s="1"/>
    </row>
    <row r="358" spans="1:52" s="2" customFormat="1" ht="17.100000000000001" customHeight="1">
      <c r="A358" s="33" t="s">
        <v>335</v>
      </c>
      <c r="B358" s="24">
        <v>339.06971766971088</v>
      </c>
      <c r="C358" s="24">
        <v>243.76932000000005</v>
      </c>
      <c r="D358" s="4">
        <f t="shared" si="172"/>
        <v>0.71893568577969169</v>
      </c>
      <c r="E358" s="10">
        <v>15</v>
      </c>
      <c r="F358" s="5">
        <f t="shared" si="196"/>
        <v>1</v>
      </c>
      <c r="G358" s="5">
        <v>10</v>
      </c>
      <c r="H358" s="5"/>
      <c r="I358" s="5"/>
      <c r="J358" s="4">
        <f t="shared" si="197"/>
        <v>1.1809300070850581</v>
      </c>
      <c r="K358" s="5">
        <v>10</v>
      </c>
      <c r="L358" s="5"/>
      <c r="M358" s="5"/>
      <c r="N358" s="4">
        <f t="shared" si="198"/>
        <v>1.2427197039777984</v>
      </c>
      <c r="O358" s="5">
        <v>15</v>
      </c>
      <c r="P358" s="5"/>
      <c r="Q358" s="5"/>
      <c r="R358" s="4">
        <f t="shared" si="199"/>
        <v>1.1373656845753901</v>
      </c>
      <c r="S358" s="5">
        <v>10</v>
      </c>
      <c r="T358" s="5"/>
      <c r="U358" s="5"/>
      <c r="V358" s="4">
        <f t="shared" si="200"/>
        <v>1.2104730928444707</v>
      </c>
      <c r="W358" s="5">
        <v>10</v>
      </c>
      <c r="X358" s="5" t="s">
        <v>401</v>
      </c>
      <c r="Y358" s="5" t="s">
        <v>401</v>
      </c>
      <c r="Z358" s="5" t="s">
        <v>401</v>
      </c>
      <c r="AA358" s="5"/>
      <c r="AB358" s="31">
        <f t="shared" si="173"/>
        <v>1.0673216955915936</v>
      </c>
      <c r="AC358" s="32">
        <v>1036</v>
      </c>
      <c r="AD358" s="24">
        <f t="shared" si="174"/>
        <v>565.09090909090912</v>
      </c>
      <c r="AE358" s="24">
        <f t="shared" si="175"/>
        <v>603.1</v>
      </c>
      <c r="AF358" s="24">
        <f t="shared" si="176"/>
        <v>38.009090909090901</v>
      </c>
      <c r="AG358" s="24">
        <v>91.4</v>
      </c>
      <c r="AH358" s="24">
        <v>81.8</v>
      </c>
      <c r="AI358" s="24">
        <v>71.599999999999994</v>
      </c>
      <c r="AJ358" s="24">
        <v>99.8</v>
      </c>
      <c r="AK358" s="24">
        <v>81.099999999999994</v>
      </c>
      <c r="AL358" s="24"/>
      <c r="AM358" s="24">
        <f t="shared" si="177"/>
        <v>177.4</v>
      </c>
      <c r="AN358" s="47"/>
      <c r="AO358" s="24">
        <f t="shared" si="178"/>
        <v>177.4</v>
      </c>
      <c r="AP358" s="24"/>
      <c r="AQ358" s="24">
        <f t="shared" si="179"/>
        <v>177.4</v>
      </c>
      <c r="AR358" s="24">
        <v>100.5</v>
      </c>
      <c r="AS358" s="24">
        <f t="shared" si="185"/>
        <v>76.900000000000006</v>
      </c>
      <c r="AT358" s="42"/>
      <c r="AU358" s="42"/>
      <c r="AV358" s="42"/>
      <c r="AW358" s="1"/>
      <c r="AX358" s="1"/>
      <c r="AY358" s="1"/>
      <c r="AZ358" s="1"/>
    </row>
    <row r="359" spans="1:52" s="2" customFormat="1" ht="17.100000000000001" customHeight="1">
      <c r="A359" s="33" t="s">
        <v>336</v>
      </c>
      <c r="B359" s="24">
        <v>784.69402069915247</v>
      </c>
      <c r="C359" s="24">
        <v>719.15166999999997</v>
      </c>
      <c r="D359" s="4">
        <f t="shared" si="172"/>
        <v>0.91647400264276879</v>
      </c>
      <c r="E359" s="10">
        <v>15</v>
      </c>
      <c r="F359" s="5">
        <f t="shared" si="196"/>
        <v>1</v>
      </c>
      <c r="G359" s="5">
        <v>10</v>
      </c>
      <c r="H359" s="5"/>
      <c r="I359" s="5"/>
      <c r="J359" s="4">
        <f t="shared" si="197"/>
        <v>1.1809300070850581</v>
      </c>
      <c r="K359" s="5">
        <v>10</v>
      </c>
      <c r="L359" s="5"/>
      <c r="M359" s="5"/>
      <c r="N359" s="4">
        <f t="shared" si="198"/>
        <v>1.2427197039777984</v>
      </c>
      <c r="O359" s="5">
        <v>15</v>
      </c>
      <c r="P359" s="5"/>
      <c r="Q359" s="5"/>
      <c r="R359" s="4">
        <f t="shared" si="199"/>
        <v>1.1373656845753901</v>
      </c>
      <c r="S359" s="5">
        <v>10</v>
      </c>
      <c r="T359" s="5"/>
      <c r="U359" s="5"/>
      <c r="V359" s="4">
        <f t="shared" si="200"/>
        <v>1.2104730928444707</v>
      </c>
      <c r="W359" s="5">
        <v>10</v>
      </c>
      <c r="X359" s="5" t="s">
        <v>401</v>
      </c>
      <c r="Y359" s="5" t="s">
        <v>401</v>
      </c>
      <c r="Z359" s="5" t="s">
        <v>401</v>
      </c>
      <c r="AA359" s="5"/>
      <c r="AB359" s="31">
        <f t="shared" si="173"/>
        <v>1.1096513349193957</v>
      </c>
      <c r="AC359" s="32">
        <v>1016</v>
      </c>
      <c r="AD359" s="24">
        <f t="shared" si="174"/>
        <v>554.18181818181813</v>
      </c>
      <c r="AE359" s="24">
        <f t="shared" si="175"/>
        <v>614.9</v>
      </c>
      <c r="AF359" s="24">
        <f t="shared" si="176"/>
        <v>60.718181818181847</v>
      </c>
      <c r="AG359" s="24">
        <v>73</v>
      </c>
      <c r="AH359" s="24">
        <v>82.1</v>
      </c>
      <c r="AI359" s="24">
        <v>133.30000000000001</v>
      </c>
      <c r="AJ359" s="24">
        <v>67</v>
      </c>
      <c r="AK359" s="24">
        <v>107</v>
      </c>
      <c r="AL359" s="24"/>
      <c r="AM359" s="24">
        <f t="shared" si="177"/>
        <v>152.5</v>
      </c>
      <c r="AN359" s="47"/>
      <c r="AO359" s="24">
        <f t="shared" si="178"/>
        <v>152.5</v>
      </c>
      <c r="AP359" s="24"/>
      <c r="AQ359" s="24">
        <f t="shared" si="179"/>
        <v>152.5</v>
      </c>
      <c r="AR359" s="24">
        <v>100.6</v>
      </c>
      <c r="AS359" s="24">
        <f t="shared" si="185"/>
        <v>51.9</v>
      </c>
      <c r="AT359" s="42"/>
      <c r="AU359" s="42"/>
      <c r="AV359" s="42"/>
      <c r="AW359" s="1"/>
      <c r="AX359" s="1"/>
      <c r="AY359" s="1"/>
      <c r="AZ359" s="1"/>
    </row>
    <row r="360" spans="1:52" s="2" customFormat="1" ht="17.100000000000001" customHeight="1">
      <c r="A360" s="33" t="s">
        <v>337</v>
      </c>
      <c r="B360" s="24">
        <v>551.02013592462686</v>
      </c>
      <c r="C360" s="24">
        <v>407.03870999999998</v>
      </c>
      <c r="D360" s="4">
        <f t="shared" si="172"/>
        <v>0.73870024607535967</v>
      </c>
      <c r="E360" s="10">
        <v>15</v>
      </c>
      <c r="F360" s="5">
        <f t="shared" si="196"/>
        <v>1</v>
      </c>
      <c r="G360" s="5">
        <v>10</v>
      </c>
      <c r="H360" s="5"/>
      <c r="I360" s="5"/>
      <c r="J360" s="4">
        <f t="shared" si="197"/>
        <v>1.1809300070850581</v>
      </c>
      <c r="K360" s="5">
        <v>10</v>
      </c>
      <c r="L360" s="5"/>
      <c r="M360" s="5"/>
      <c r="N360" s="4">
        <f t="shared" si="198"/>
        <v>1.2427197039777984</v>
      </c>
      <c r="O360" s="5">
        <v>15</v>
      </c>
      <c r="P360" s="5"/>
      <c r="Q360" s="5"/>
      <c r="R360" s="4">
        <f t="shared" si="199"/>
        <v>1.1373656845753901</v>
      </c>
      <c r="S360" s="5">
        <v>10</v>
      </c>
      <c r="T360" s="5"/>
      <c r="U360" s="5"/>
      <c r="V360" s="4">
        <f t="shared" si="200"/>
        <v>1.2104730928444707</v>
      </c>
      <c r="W360" s="5">
        <v>10</v>
      </c>
      <c r="X360" s="5" t="s">
        <v>401</v>
      </c>
      <c r="Y360" s="5" t="s">
        <v>401</v>
      </c>
      <c r="Z360" s="5" t="s">
        <v>401</v>
      </c>
      <c r="AA360" s="5"/>
      <c r="AB360" s="31">
        <f t="shared" si="173"/>
        <v>1.0715569585120939</v>
      </c>
      <c r="AC360" s="32">
        <v>1007</v>
      </c>
      <c r="AD360" s="24">
        <f t="shared" si="174"/>
        <v>549.27272727272725</v>
      </c>
      <c r="AE360" s="24">
        <f t="shared" si="175"/>
        <v>588.6</v>
      </c>
      <c r="AF360" s="24">
        <f t="shared" si="176"/>
        <v>39.327272727272771</v>
      </c>
      <c r="AG360" s="24">
        <v>79.2</v>
      </c>
      <c r="AH360" s="24">
        <v>69.599999999999994</v>
      </c>
      <c r="AI360" s="24">
        <v>101</v>
      </c>
      <c r="AJ360" s="24">
        <v>75</v>
      </c>
      <c r="AK360" s="24">
        <v>82.9</v>
      </c>
      <c r="AL360" s="24"/>
      <c r="AM360" s="24">
        <f t="shared" si="177"/>
        <v>180.9</v>
      </c>
      <c r="AN360" s="47"/>
      <c r="AO360" s="24">
        <f t="shared" si="178"/>
        <v>180.9</v>
      </c>
      <c r="AP360" s="24"/>
      <c r="AQ360" s="24">
        <f t="shared" si="179"/>
        <v>180.9</v>
      </c>
      <c r="AR360" s="24">
        <v>108.5</v>
      </c>
      <c r="AS360" s="24">
        <f t="shared" si="185"/>
        <v>72.400000000000006</v>
      </c>
      <c r="AT360" s="42"/>
      <c r="AU360" s="42"/>
      <c r="AV360" s="42"/>
      <c r="AW360" s="1"/>
      <c r="AX360" s="1"/>
      <c r="AY360" s="1"/>
      <c r="AZ360" s="1"/>
    </row>
    <row r="361" spans="1:52" s="2" customFormat="1" ht="17.100000000000001" customHeight="1">
      <c r="A361" s="33" t="s">
        <v>338</v>
      </c>
      <c r="B361" s="24">
        <v>2026.9247088027605</v>
      </c>
      <c r="C361" s="24">
        <v>2780.0503599999997</v>
      </c>
      <c r="D361" s="4">
        <f t="shared" si="172"/>
        <v>1.2171560743192127</v>
      </c>
      <c r="E361" s="10">
        <v>15</v>
      </c>
      <c r="F361" s="5">
        <f t="shared" si="196"/>
        <v>1</v>
      </c>
      <c r="G361" s="5">
        <v>10</v>
      </c>
      <c r="H361" s="5"/>
      <c r="I361" s="5"/>
      <c r="J361" s="4">
        <f t="shared" si="197"/>
        <v>1.1809300070850581</v>
      </c>
      <c r="K361" s="5">
        <v>10</v>
      </c>
      <c r="L361" s="5"/>
      <c r="M361" s="5"/>
      <c r="N361" s="4">
        <f t="shared" si="198"/>
        <v>1.2427197039777984</v>
      </c>
      <c r="O361" s="5">
        <v>15</v>
      </c>
      <c r="P361" s="5"/>
      <c r="Q361" s="5"/>
      <c r="R361" s="4">
        <f t="shared" si="199"/>
        <v>1.1373656845753901</v>
      </c>
      <c r="S361" s="5">
        <v>10</v>
      </c>
      <c r="T361" s="5"/>
      <c r="U361" s="5"/>
      <c r="V361" s="4">
        <f t="shared" si="200"/>
        <v>1.2104730928444707</v>
      </c>
      <c r="W361" s="5">
        <v>10</v>
      </c>
      <c r="X361" s="5" t="s">
        <v>401</v>
      </c>
      <c r="Y361" s="5" t="s">
        <v>401</v>
      </c>
      <c r="Z361" s="5" t="s">
        <v>401</v>
      </c>
      <c r="AA361" s="5"/>
      <c r="AB361" s="31">
        <f t="shared" si="173"/>
        <v>1.1740832074214909</v>
      </c>
      <c r="AC361" s="32">
        <v>633</v>
      </c>
      <c r="AD361" s="24">
        <f t="shared" si="174"/>
        <v>345.27272727272725</v>
      </c>
      <c r="AE361" s="24">
        <f t="shared" si="175"/>
        <v>405.4</v>
      </c>
      <c r="AF361" s="24">
        <f t="shared" si="176"/>
        <v>60.127272727272725</v>
      </c>
      <c r="AG361" s="24">
        <v>71.400000000000006</v>
      </c>
      <c r="AH361" s="24">
        <v>69.599999999999994</v>
      </c>
      <c r="AI361" s="24">
        <v>0</v>
      </c>
      <c r="AJ361" s="24">
        <v>56.1</v>
      </c>
      <c r="AK361" s="24">
        <v>67.900000000000006</v>
      </c>
      <c r="AL361" s="24">
        <v>26.6</v>
      </c>
      <c r="AM361" s="24">
        <f t="shared" si="177"/>
        <v>113.8</v>
      </c>
      <c r="AN361" s="47"/>
      <c r="AO361" s="24">
        <f t="shared" si="178"/>
        <v>113.8</v>
      </c>
      <c r="AP361" s="24"/>
      <c r="AQ361" s="24">
        <f t="shared" si="179"/>
        <v>113.8</v>
      </c>
      <c r="AR361" s="24">
        <v>103.7</v>
      </c>
      <c r="AS361" s="24">
        <f t="shared" si="185"/>
        <v>10.1</v>
      </c>
      <c r="AT361" s="42"/>
      <c r="AU361" s="42"/>
      <c r="AV361" s="42"/>
      <c r="AW361" s="1"/>
      <c r="AX361" s="1"/>
      <c r="AY361" s="1"/>
      <c r="AZ361" s="1"/>
    </row>
    <row r="362" spans="1:52" s="2" customFormat="1" ht="17.100000000000001" customHeight="1">
      <c r="A362" s="33" t="s">
        <v>339</v>
      </c>
      <c r="B362" s="24">
        <v>774.57215228315874</v>
      </c>
      <c r="C362" s="24">
        <v>686.16195999999991</v>
      </c>
      <c r="D362" s="4">
        <f t="shared" si="172"/>
        <v>0.88585931985476429</v>
      </c>
      <c r="E362" s="10">
        <v>15</v>
      </c>
      <c r="F362" s="5">
        <f t="shared" si="196"/>
        <v>1</v>
      </c>
      <c r="G362" s="5">
        <v>10</v>
      </c>
      <c r="H362" s="5"/>
      <c r="I362" s="5"/>
      <c r="J362" s="4">
        <f t="shared" si="197"/>
        <v>1.1809300070850581</v>
      </c>
      <c r="K362" s="5">
        <v>10</v>
      </c>
      <c r="L362" s="5"/>
      <c r="M362" s="5"/>
      <c r="N362" s="4">
        <f t="shared" si="198"/>
        <v>1.2427197039777984</v>
      </c>
      <c r="O362" s="5">
        <v>15</v>
      </c>
      <c r="P362" s="5"/>
      <c r="Q362" s="5"/>
      <c r="R362" s="4">
        <f t="shared" si="199"/>
        <v>1.1373656845753901</v>
      </c>
      <c r="S362" s="5">
        <v>10</v>
      </c>
      <c r="T362" s="5"/>
      <c r="U362" s="5"/>
      <c r="V362" s="4">
        <f t="shared" si="200"/>
        <v>1.2104730928444707</v>
      </c>
      <c r="W362" s="5">
        <v>10</v>
      </c>
      <c r="X362" s="5" t="s">
        <v>401</v>
      </c>
      <c r="Y362" s="5" t="s">
        <v>401</v>
      </c>
      <c r="Z362" s="5" t="s">
        <v>401</v>
      </c>
      <c r="AA362" s="5"/>
      <c r="AB362" s="31">
        <f t="shared" si="173"/>
        <v>1.1030910457505376</v>
      </c>
      <c r="AC362" s="32">
        <v>1265</v>
      </c>
      <c r="AD362" s="24">
        <f t="shared" si="174"/>
        <v>690</v>
      </c>
      <c r="AE362" s="24">
        <f t="shared" si="175"/>
        <v>761.1</v>
      </c>
      <c r="AF362" s="24">
        <f t="shared" si="176"/>
        <v>71.100000000000023</v>
      </c>
      <c r="AG362" s="24">
        <v>113.6</v>
      </c>
      <c r="AH362" s="24">
        <v>137.5</v>
      </c>
      <c r="AI362" s="24">
        <v>105.4</v>
      </c>
      <c r="AJ362" s="24">
        <v>97.6</v>
      </c>
      <c r="AK362" s="24">
        <v>86.9</v>
      </c>
      <c r="AL362" s="24">
        <v>20.5</v>
      </c>
      <c r="AM362" s="24">
        <f t="shared" si="177"/>
        <v>199.6</v>
      </c>
      <c r="AN362" s="47"/>
      <c r="AO362" s="24">
        <f t="shared" si="178"/>
        <v>199.6</v>
      </c>
      <c r="AP362" s="24"/>
      <c r="AQ362" s="24">
        <f t="shared" si="179"/>
        <v>199.6</v>
      </c>
      <c r="AR362" s="24">
        <v>130.4</v>
      </c>
      <c r="AS362" s="24">
        <f t="shared" si="185"/>
        <v>69.2</v>
      </c>
      <c r="AT362" s="42"/>
      <c r="AU362" s="42"/>
      <c r="AV362" s="42"/>
      <c r="AW362" s="1"/>
      <c r="AX362" s="1"/>
      <c r="AY362" s="1"/>
      <c r="AZ362" s="1"/>
    </row>
    <row r="363" spans="1:52" s="2" customFormat="1" ht="17.100000000000001" customHeight="1">
      <c r="A363" s="33" t="s">
        <v>340</v>
      </c>
      <c r="B363" s="24">
        <v>578.21006782585766</v>
      </c>
      <c r="C363" s="24">
        <v>469.49677999999989</v>
      </c>
      <c r="D363" s="4">
        <f t="shared" si="172"/>
        <v>0.81198305966094064</v>
      </c>
      <c r="E363" s="10">
        <v>15</v>
      </c>
      <c r="F363" s="5">
        <f t="shared" si="196"/>
        <v>1</v>
      </c>
      <c r="G363" s="5">
        <v>10</v>
      </c>
      <c r="H363" s="5"/>
      <c r="I363" s="5"/>
      <c r="J363" s="4">
        <f t="shared" si="197"/>
        <v>1.1809300070850581</v>
      </c>
      <c r="K363" s="5">
        <v>10</v>
      </c>
      <c r="L363" s="5"/>
      <c r="M363" s="5"/>
      <c r="N363" s="4">
        <f t="shared" si="198"/>
        <v>1.2427197039777984</v>
      </c>
      <c r="O363" s="5">
        <v>15</v>
      </c>
      <c r="P363" s="5"/>
      <c r="Q363" s="5"/>
      <c r="R363" s="4">
        <f t="shared" si="199"/>
        <v>1.1373656845753901</v>
      </c>
      <c r="S363" s="5">
        <v>10</v>
      </c>
      <c r="T363" s="5"/>
      <c r="U363" s="5"/>
      <c r="V363" s="4">
        <f t="shared" si="200"/>
        <v>1.2104730928444707</v>
      </c>
      <c r="W363" s="5">
        <v>10</v>
      </c>
      <c r="X363" s="5" t="s">
        <v>401</v>
      </c>
      <c r="Y363" s="5" t="s">
        <v>401</v>
      </c>
      <c r="Z363" s="5" t="s">
        <v>401</v>
      </c>
      <c r="AA363" s="5"/>
      <c r="AB363" s="31">
        <f t="shared" si="173"/>
        <v>1.087260418566147</v>
      </c>
      <c r="AC363" s="32">
        <v>1331</v>
      </c>
      <c r="AD363" s="24">
        <f t="shared" si="174"/>
        <v>726</v>
      </c>
      <c r="AE363" s="24">
        <f t="shared" si="175"/>
        <v>789.4</v>
      </c>
      <c r="AF363" s="24">
        <f t="shared" si="176"/>
        <v>63.399999999999977</v>
      </c>
      <c r="AG363" s="24">
        <v>53.5</v>
      </c>
      <c r="AH363" s="24">
        <v>150.69999999999999</v>
      </c>
      <c r="AI363" s="24">
        <v>105</v>
      </c>
      <c r="AJ363" s="24">
        <v>138.6</v>
      </c>
      <c r="AK363" s="24">
        <v>136</v>
      </c>
      <c r="AL363" s="24">
        <v>28</v>
      </c>
      <c r="AM363" s="24">
        <f t="shared" si="177"/>
        <v>177.6</v>
      </c>
      <c r="AN363" s="47"/>
      <c r="AO363" s="24">
        <f t="shared" si="178"/>
        <v>177.6</v>
      </c>
      <c r="AP363" s="24"/>
      <c r="AQ363" s="24">
        <f t="shared" si="179"/>
        <v>177.6</v>
      </c>
      <c r="AR363" s="24">
        <v>93.2</v>
      </c>
      <c r="AS363" s="24">
        <f t="shared" si="185"/>
        <v>84.4</v>
      </c>
      <c r="AT363" s="42"/>
      <c r="AU363" s="42"/>
      <c r="AV363" s="42"/>
      <c r="AW363" s="1"/>
      <c r="AX363" s="1"/>
      <c r="AY363" s="1"/>
      <c r="AZ363" s="1"/>
    </row>
    <row r="364" spans="1:52" s="2" customFormat="1" ht="17.100000000000001" customHeight="1">
      <c r="A364" s="33" t="s">
        <v>341</v>
      </c>
      <c r="B364" s="24">
        <v>198.62056099060416</v>
      </c>
      <c r="C364" s="24">
        <v>171.08525</v>
      </c>
      <c r="D364" s="4">
        <f t="shared" si="172"/>
        <v>0.86136726805485797</v>
      </c>
      <c r="E364" s="10">
        <v>15</v>
      </c>
      <c r="F364" s="5">
        <f t="shared" si="196"/>
        <v>1</v>
      </c>
      <c r="G364" s="5">
        <v>10</v>
      </c>
      <c r="H364" s="5"/>
      <c r="I364" s="5"/>
      <c r="J364" s="4">
        <f t="shared" si="197"/>
        <v>1.1809300070850581</v>
      </c>
      <c r="K364" s="5">
        <v>10</v>
      </c>
      <c r="L364" s="5"/>
      <c r="M364" s="5"/>
      <c r="N364" s="4">
        <f t="shared" si="198"/>
        <v>1.2427197039777984</v>
      </c>
      <c r="O364" s="5">
        <v>15</v>
      </c>
      <c r="P364" s="5"/>
      <c r="Q364" s="5"/>
      <c r="R364" s="4">
        <f t="shared" si="199"/>
        <v>1.1373656845753901</v>
      </c>
      <c r="S364" s="5">
        <v>10</v>
      </c>
      <c r="T364" s="5"/>
      <c r="U364" s="5"/>
      <c r="V364" s="4">
        <f t="shared" si="200"/>
        <v>1.2104730928444707</v>
      </c>
      <c r="W364" s="5">
        <v>10</v>
      </c>
      <c r="X364" s="5" t="s">
        <v>401</v>
      </c>
      <c r="Y364" s="5" t="s">
        <v>401</v>
      </c>
      <c r="Z364" s="5" t="s">
        <v>401</v>
      </c>
      <c r="AA364" s="5"/>
      <c r="AB364" s="31">
        <f t="shared" si="173"/>
        <v>1.0978427489362719</v>
      </c>
      <c r="AC364" s="32">
        <v>907</v>
      </c>
      <c r="AD364" s="24">
        <f t="shared" si="174"/>
        <v>494.72727272727275</v>
      </c>
      <c r="AE364" s="24">
        <f t="shared" si="175"/>
        <v>543.1</v>
      </c>
      <c r="AF364" s="24">
        <f t="shared" si="176"/>
        <v>48.372727272727275</v>
      </c>
      <c r="AG364" s="24">
        <v>99.1</v>
      </c>
      <c r="AH364" s="24">
        <v>71.900000000000006</v>
      </c>
      <c r="AI364" s="24">
        <v>53.8</v>
      </c>
      <c r="AJ364" s="24">
        <v>72.2</v>
      </c>
      <c r="AK364" s="24">
        <v>57.3</v>
      </c>
      <c r="AL364" s="24">
        <v>22.1</v>
      </c>
      <c r="AM364" s="24">
        <f t="shared" si="177"/>
        <v>166.7</v>
      </c>
      <c r="AN364" s="47"/>
      <c r="AO364" s="24">
        <f t="shared" si="178"/>
        <v>166.7</v>
      </c>
      <c r="AP364" s="24"/>
      <c r="AQ364" s="24">
        <f t="shared" si="179"/>
        <v>166.7</v>
      </c>
      <c r="AR364" s="24">
        <v>114.5</v>
      </c>
      <c r="AS364" s="24">
        <f t="shared" si="185"/>
        <v>52.2</v>
      </c>
      <c r="AT364" s="42"/>
      <c r="AU364" s="42"/>
      <c r="AV364" s="42"/>
      <c r="AW364" s="1"/>
      <c r="AX364" s="1"/>
      <c r="AY364" s="1"/>
      <c r="AZ364" s="1"/>
    </row>
    <row r="365" spans="1:52" s="2" customFormat="1" ht="17.100000000000001" customHeight="1">
      <c r="A365" s="33" t="s">
        <v>342</v>
      </c>
      <c r="B365" s="24">
        <v>4742.3487743173837</v>
      </c>
      <c r="C365" s="24">
        <v>3712.8155000000002</v>
      </c>
      <c r="D365" s="4">
        <f t="shared" si="172"/>
        <v>0.78290646190071178</v>
      </c>
      <c r="E365" s="10">
        <v>15</v>
      </c>
      <c r="F365" s="5">
        <f t="shared" si="196"/>
        <v>1</v>
      </c>
      <c r="G365" s="5">
        <v>10</v>
      </c>
      <c r="H365" s="5"/>
      <c r="I365" s="5"/>
      <c r="J365" s="4">
        <f t="shared" si="197"/>
        <v>1.1809300070850581</v>
      </c>
      <c r="K365" s="5">
        <v>10</v>
      </c>
      <c r="L365" s="5"/>
      <c r="M365" s="5"/>
      <c r="N365" s="4">
        <f t="shared" si="198"/>
        <v>1.2427197039777984</v>
      </c>
      <c r="O365" s="5">
        <v>15</v>
      </c>
      <c r="P365" s="5"/>
      <c r="Q365" s="5"/>
      <c r="R365" s="4">
        <f t="shared" si="199"/>
        <v>1.1373656845753901</v>
      </c>
      <c r="S365" s="5">
        <v>10</v>
      </c>
      <c r="T365" s="5"/>
      <c r="U365" s="5"/>
      <c r="V365" s="4">
        <f t="shared" si="200"/>
        <v>1.2104730928444707</v>
      </c>
      <c r="W365" s="5">
        <v>10</v>
      </c>
      <c r="X365" s="5" t="s">
        <v>401</v>
      </c>
      <c r="Y365" s="5" t="s">
        <v>401</v>
      </c>
      <c r="Z365" s="5" t="s">
        <v>401</v>
      </c>
      <c r="AA365" s="5"/>
      <c r="AB365" s="31">
        <f t="shared" si="173"/>
        <v>1.0810297190460978</v>
      </c>
      <c r="AC365" s="32">
        <v>1772</v>
      </c>
      <c r="AD365" s="24">
        <f t="shared" si="174"/>
        <v>966.5454545454545</v>
      </c>
      <c r="AE365" s="24">
        <f t="shared" si="175"/>
        <v>1044.9000000000001</v>
      </c>
      <c r="AF365" s="24">
        <f t="shared" si="176"/>
        <v>78.354545454545587</v>
      </c>
      <c r="AG365" s="24">
        <v>188.5</v>
      </c>
      <c r="AH365" s="24">
        <v>109.3</v>
      </c>
      <c r="AI365" s="24">
        <v>121.4</v>
      </c>
      <c r="AJ365" s="24">
        <v>166.7</v>
      </c>
      <c r="AK365" s="24">
        <v>115.1</v>
      </c>
      <c r="AL365" s="24">
        <v>24.7</v>
      </c>
      <c r="AM365" s="24">
        <f t="shared" si="177"/>
        <v>319.2</v>
      </c>
      <c r="AN365" s="47"/>
      <c r="AO365" s="24">
        <f t="shared" si="178"/>
        <v>319.2</v>
      </c>
      <c r="AP365" s="24"/>
      <c r="AQ365" s="24">
        <f t="shared" si="179"/>
        <v>319.2</v>
      </c>
      <c r="AR365" s="24">
        <v>200.9</v>
      </c>
      <c r="AS365" s="24">
        <f t="shared" si="185"/>
        <v>118.3</v>
      </c>
      <c r="AT365" s="42"/>
      <c r="AU365" s="42"/>
      <c r="AV365" s="42"/>
      <c r="AW365" s="1"/>
      <c r="AX365" s="1"/>
      <c r="AY365" s="1"/>
      <c r="AZ365" s="1"/>
    </row>
    <row r="366" spans="1:52" s="2" customFormat="1" ht="17.100000000000001" customHeight="1">
      <c r="A366" s="17" t="s">
        <v>343</v>
      </c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24"/>
      <c r="AS366" s="24"/>
      <c r="AT366" s="42"/>
      <c r="AU366" s="42"/>
      <c r="AV366" s="42"/>
      <c r="AW366" s="1"/>
      <c r="AX366" s="1"/>
      <c r="AY366" s="1"/>
      <c r="AZ366" s="1"/>
    </row>
    <row r="367" spans="1:52" s="2" customFormat="1" ht="16.7" customHeight="1">
      <c r="A367" s="13" t="s">
        <v>344</v>
      </c>
      <c r="B367" s="24">
        <v>489.07246431337751</v>
      </c>
      <c r="C367" s="24">
        <v>448.72046000000006</v>
      </c>
      <c r="D367" s="4">
        <f>IF(E367=0,0,IF(B367=0,1,IF(C367&lt;0,0,IF(C367/B367&gt;1.2,IF((C367/B367-1.2)*0.1+1.2&gt;1.3,1.3,(C367/B367-1.2)*0.1+1.2),C367/B367))))</f>
        <v>0.91749279041904608</v>
      </c>
      <c r="E367" s="10">
        <v>15</v>
      </c>
      <c r="F367" s="5">
        <f>F$54</f>
        <v>1</v>
      </c>
      <c r="G367" s="5">
        <v>10</v>
      </c>
      <c r="H367" s="5"/>
      <c r="I367" s="5"/>
      <c r="J367" s="4">
        <f>J$54</f>
        <v>1.0251192941388314</v>
      </c>
      <c r="K367" s="5">
        <v>10</v>
      </c>
      <c r="L367" s="5"/>
      <c r="M367" s="5"/>
      <c r="N367" s="4">
        <f>N$54</f>
        <v>1.2612731310140637</v>
      </c>
      <c r="O367" s="5">
        <v>15</v>
      </c>
      <c r="P367" s="5"/>
      <c r="Q367" s="5"/>
      <c r="R367" s="4">
        <f>R$54</f>
        <v>1.021906976744186</v>
      </c>
      <c r="S367" s="5">
        <v>10</v>
      </c>
      <c r="T367" s="5"/>
      <c r="U367" s="5"/>
      <c r="V367" s="4">
        <f>V$54</f>
        <v>0.94750000000000001</v>
      </c>
      <c r="W367" s="5">
        <v>10</v>
      </c>
      <c r="X367" s="5" t="s">
        <v>401</v>
      </c>
      <c r="Y367" s="5" t="s">
        <v>401</v>
      </c>
      <c r="Z367" s="5" t="s">
        <v>401</v>
      </c>
      <c r="AA367" s="5"/>
      <c r="AB367" s="31">
        <f t="shared" si="173"/>
        <v>1.0375250218618117</v>
      </c>
      <c r="AC367" s="32">
        <v>1912</v>
      </c>
      <c r="AD367" s="24">
        <f t="shared" si="174"/>
        <v>1042.909090909091</v>
      </c>
      <c r="AE367" s="24">
        <f t="shared" si="175"/>
        <v>1082</v>
      </c>
      <c r="AF367" s="24">
        <f t="shared" si="176"/>
        <v>39.090909090909008</v>
      </c>
      <c r="AG367" s="24">
        <v>141.9</v>
      </c>
      <c r="AH367" s="24">
        <v>87.7</v>
      </c>
      <c r="AI367" s="24">
        <v>0</v>
      </c>
      <c r="AJ367" s="24">
        <v>462.8</v>
      </c>
      <c r="AK367" s="24">
        <v>184.5</v>
      </c>
      <c r="AL367" s="24"/>
      <c r="AM367" s="24">
        <f t="shared" si="177"/>
        <v>205.1</v>
      </c>
      <c r="AN367" s="47"/>
      <c r="AO367" s="24">
        <f t="shared" si="178"/>
        <v>205.1</v>
      </c>
      <c r="AP367" s="24"/>
      <c r="AQ367" s="24">
        <f t="shared" si="179"/>
        <v>205.1</v>
      </c>
      <c r="AR367" s="24">
        <v>136.6</v>
      </c>
      <c r="AS367" s="24">
        <f t="shared" si="185"/>
        <v>68.5</v>
      </c>
      <c r="AT367" s="42"/>
      <c r="AU367" s="42"/>
      <c r="AV367" s="42"/>
      <c r="AW367" s="1"/>
      <c r="AX367" s="1"/>
      <c r="AY367" s="1"/>
      <c r="AZ367" s="1"/>
    </row>
    <row r="368" spans="1:52" s="2" customFormat="1" ht="17.100000000000001" customHeight="1">
      <c r="A368" s="13" t="s">
        <v>345</v>
      </c>
      <c r="B368" s="24">
        <v>522.77706384057876</v>
      </c>
      <c r="C368" s="24">
        <v>234.12518000000006</v>
      </c>
      <c r="D368" s="4">
        <f t="shared" si="172"/>
        <v>0.44784898993081435</v>
      </c>
      <c r="E368" s="10">
        <v>15</v>
      </c>
      <c r="F368" s="5">
        <f>F$54</f>
        <v>1</v>
      </c>
      <c r="G368" s="5">
        <v>10</v>
      </c>
      <c r="H368" s="5"/>
      <c r="I368" s="5"/>
      <c r="J368" s="4">
        <f>J$54</f>
        <v>1.0251192941388314</v>
      </c>
      <c r="K368" s="5">
        <v>10</v>
      </c>
      <c r="L368" s="5"/>
      <c r="M368" s="5"/>
      <c r="N368" s="4">
        <f>N$54</f>
        <v>1.2612731310140637</v>
      </c>
      <c r="O368" s="5">
        <v>15</v>
      </c>
      <c r="P368" s="5"/>
      <c r="Q368" s="5"/>
      <c r="R368" s="4">
        <f>R$54</f>
        <v>1.021906976744186</v>
      </c>
      <c r="S368" s="5">
        <v>10</v>
      </c>
      <c r="T368" s="5"/>
      <c r="U368" s="5"/>
      <c r="V368" s="4">
        <f>V$54</f>
        <v>0.94750000000000001</v>
      </c>
      <c r="W368" s="5">
        <v>10</v>
      </c>
      <c r="X368" s="5" t="s">
        <v>401</v>
      </c>
      <c r="Y368" s="5" t="s">
        <v>401</v>
      </c>
      <c r="Z368" s="5" t="s">
        <v>401</v>
      </c>
      <c r="AA368" s="5"/>
      <c r="AB368" s="31">
        <f t="shared" si="173"/>
        <v>0.93688706461433358</v>
      </c>
      <c r="AC368" s="32">
        <v>1590</v>
      </c>
      <c r="AD368" s="24">
        <f t="shared" si="174"/>
        <v>867.27272727272725</v>
      </c>
      <c r="AE368" s="24">
        <f t="shared" si="175"/>
        <v>812.5</v>
      </c>
      <c r="AF368" s="24">
        <f t="shared" si="176"/>
        <v>-54.772727272727252</v>
      </c>
      <c r="AG368" s="24">
        <v>39.700000000000003</v>
      </c>
      <c r="AH368" s="24">
        <v>181.9</v>
      </c>
      <c r="AI368" s="24">
        <v>190.9</v>
      </c>
      <c r="AJ368" s="24">
        <v>82.2</v>
      </c>
      <c r="AK368" s="24">
        <v>111.3</v>
      </c>
      <c r="AL368" s="24"/>
      <c r="AM368" s="24">
        <f t="shared" si="177"/>
        <v>206.5</v>
      </c>
      <c r="AN368" s="47"/>
      <c r="AO368" s="24">
        <f t="shared" si="178"/>
        <v>206.5</v>
      </c>
      <c r="AP368" s="24"/>
      <c r="AQ368" s="24">
        <f t="shared" si="179"/>
        <v>206.5</v>
      </c>
      <c r="AR368" s="24">
        <v>62.3</v>
      </c>
      <c r="AS368" s="24">
        <f t="shared" si="185"/>
        <v>144.19999999999999</v>
      </c>
      <c r="AT368" s="42"/>
      <c r="AU368" s="42"/>
      <c r="AV368" s="42"/>
      <c r="AW368" s="1"/>
      <c r="AX368" s="1"/>
      <c r="AY368" s="1"/>
      <c r="AZ368" s="1"/>
    </row>
    <row r="369" spans="1:52" s="2" customFormat="1" ht="17.100000000000001" customHeight="1">
      <c r="A369" s="33" t="s">
        <v>346</v>
      </c>
      <c r="B369" s="24">
        <v>8087.8020693098651</v>
      </c>
      <c r="C369" s="24">
        <v>8704.3540300000004</v>
      </c>
      <c r="D369" s="4">
        <f t="shared" si="172"/>
        <v>1.0762323255943311</v>
      </c>
      <c r="E369" s="10">
        <v>15</v>
      </c>
      <c r="F369" s="5">
        <f t="shared" ref="F369:F377" si="201">F$54</f>
        <v>1</v>
      </c>
      <c r="G369" s="5">
        <v>10</v>
      </c>
      <c r="H369" s="5"/>
      <c r="I369" s="5"/>
      <c r="J369" s="4">
        <f t="shared" ref="J369:J377" si="202">J$54</f>
        <v>1.0251192941388314</v>
      </c>
      <c r="K369" s="5">
        <v>10</v>
      </c>
      <c r="L369" s="5"/>
      <c r="M369" s="5"/>
      <c r="N369" s="4">
        <f t="shared" ref="N369:N377" si="203">N$54</f>
        <v>1.2612731310140637</v>
      </c>
      <c r="O369" s="5">
        <v>15</v>
      </c>
      <c r="P369" s="5"/>
      <c r="Q369" s="5"/>
      <c r="R369" s="4">
        <f t="shared" ref="R369:R377" si="204">R$54</f>
        <v>1.021906976744186</v>
      </c>
      <c r="S369" s="5">
        <v>10</v>
      </c>
      <c r="T369" s="5"/>
      <c r="U369" s="5"/>
      <c r="V369" s="4">
        <f t="shared" ref="V369:V377" si="205">V$54</f>
        <v>0.94750000000000001</v>
      </c>
      <c r="W369" s="5">
        <v>10</v>
      </c>
      <c r="X369" s="5" t="s">
        <v>401</v>
      </c>
      <c r="Y369" s="5" t="s">
        <v>401</v>
      </c>
      <c r="Z369" s="5" t="s">
        <v>401</v>
      </c>
      <c r="AA369" s="5"/>
      <c r="AB369" s="31">
        <f t="shared" si="173"/>
        <v>1.0715406365422298</v>
      </c>
      <c r="AC369" s="32">
        <v>18</v>
      </c>
      <c r="AD369" s="24">
        <f t="shared" si="174"/>
        <v>9.8181818181818183</v>
      </c>
      <c r="AE369" s="24">
        <f t="shared" si="175"/>
        <v>10.5</v>
      </c>
      <c r="AF369" s="24">
        <f t="shared" si="176"/>
        <v>0.68181818181818166</v>
      </c>
      <c r="AG369" s="24">
        <v>1.9</v>
      </c>
      <c r="AH369" s="24">
        <v>2</v>
      </c>
      <c r="AI369" s="24">
        <v>1.6</v>
      </c>
      <c r="AJ369" s="24">
        <v>1.3</v>
      </c>
      <c r="AK369" s="24">
        <v>1.9</v>
      </c>
      <c r="AL369" s="24"/>
      <c r="AM369" s="24">
        <f t="shared" si="177"/>
        <v>1.8</v>
      </c>
      <c r="AN369" s="47"/>
      <c r="AO369" s="24">
        <f t="shared" si="178"/>
        <v>1.8</v>
      </c>
      <c r="AP369" s="24"/>
      <c r="AQ369" s="24">
        <f t="shared" si="179"/>
        <v>1.8</v>
      </c>
      <c r="AR369" s="24">
        <v>1.5</v>
      </c>
      <c r="AS369" s="24">
        <f t="shared" si="185"/>
        <v>0.3</v>
      </c>
      <c r="AT369" s="42"/>
      <c r="AU369" s="42"/>
      <c r="AV369" s="42"/>
      <c r="AW369" s="1"/>
      <c r="AX369" s="1"/>
      <c r="AY369" s="1"/>
      <c r="AZ369" s="1"/>
    </row>
    <row r="370" spans="1:52" s="2" customFormat="1" ht="17.100000000000001" customHeight="1">
      <c r="A370" s="13" t="s">
        <v>347</v>
      </c>
      <c r="B370" s="24">
        <v>158.5246999510631</v>
      </c>
      <c r="C370" s="24">
        <v>151.74250000000001</v>
      </c>
      <c r="D370" s="4">
        <f t="shared" si="172"/>
        <v>0.95721676209980666</v>
      </c>
      <c r="E370" s="10">
        <v>15</v>
      </c>
      <c r="F370" s="5">
        <f t="shared" si="201"/>
        <v>1</v>
      </c>
      <c r="G370" s="5">
        <v>10</v>
      </c>
      <c r="H370" s="5"/>
      <c r="I370" s="5"/>
      <c r="J370" s="4">
        <f t="shared" si="202"/>
        <v>1.0251192941388314</v>
      </c>
      <c r="K370" s="5">
        <v>10</v>
      </c>
      <c r="L370" s="5"/>
      <c r="M370" s="5"/>
      <c r="N370" s="4">
        <f t="shared" si="203"/>
        <v>1.2612731310140637</v>
      </c>
      <c r="O370" s="5">
        <v>15</v>
      </c>
      <c r="P370" s="5"/>
      <c r="Q370" s="5"/>
      <c r="R370" s="4">
        <f t="shared" si="204"/>
        <v>1.021906976744186</v>
      </c>
      <c r="S370" s="5">
        <v>10</v>
      </c>
      <c r="T370" s="5"/>
      <c r="U370" s="5"/>
      <c r="V370" s="4">
        <f t="shared" si="205"/>
        <v>0.94750000000000001</v>
      </c>
      <c r="W370" s="5">
        <v>10</v>
      </c>
      <c r="X370" s="5" t="s">
        <v>401</v>
      </c>
      <c r="Y370" s="5" t="s">
        <v>401</v>
      </c>
      <c r="Z370" s="5" t="s">
        <v>401</v>
      </c>
      <c r="AA370" s="5"/>
      <c r="AB370" s="31">
        <f t="shared" si="173"/>
        <v>1.0460373015076891</v>
      </c>
      <c r="AC370" s="32">
        <v>2895</v>
      </c>
      <c r="AD370" s="24">
        <f t="shared" si="174"/>
        <v>1579.090909090909</v>
      </c>
      <c r="AE370" s="24">
        <f t="shared" si="175"/>
        <v>1651.8</v>
      </c>
      <c r="AF370" s="24">
        <f t="shared" si="176"/>
        <v>72.709090909090946</v>
      </c>
      <c r="AG370" s="24">
        <v>176.3</v>
      </c>
      <c r="AH370" s="24">
        <v>295.7</v>
      </c>
      <c r="AI370" s="24">
        <v>327.10000000000002</v>
      </c>
      <c r="AJ370" s="24">
        <v>295.2</v>
      </c>
      <c r="AK370" s="24">
        <v>248.2</v>
      </c>
      <c r="AL370" s="24"/>
      <c r="AM370" s="24">
        <f t="shared" si="177"/>
        <v>309.3</v>
      </c>
      <c r="AN370" s="47"/>
      <c r="AO370" s="24">
        <f t="shared" si="178"/>
        <v>309.3</v>
      </c>
      <c r="AP370" s="24"/>
      <c r="AQ370" s="24">
        <f t="shared" si="179"/>
        <v>309.3</v>
      </c>
      <c r="AR370" s="24">
        <v>219</v>
      </c>
      <c r="AS370" s="24">
        <f t="shared" si="185"/>
        <v>90.3</v>
      </c>
      <c r="AT370" s="42"/>
      <c r="AU370" s="42"/>
      <c r="AV370" s="42"/>
      <c r="AW370" s="1"/>
      <c r="AX370" s="1"/>
      <c r="AY370" s="1"/>
      <c r="AZ370" s="1"/>
    </row>
    <row r="371" spans="1:52" s="2" customFormat="1" ht="17.100000000000001" customHeight="1">
      <c r="A371" s="13" t="s">
        <v>348</v>
      </c>
      <c r="B371" s="24">
        <v>2122.8515715810036</v>
      </c>
      <c r="C371" s="24">
        <v>2174.4409999999998</v>
      </c>
      <c r="D371" s="4">
        <f t="shared" si="172"/>
        <v>1.0243019479598259</v>
      </c>
      <c r="E371" s="10">
        <v>15</v>
      </c>
      <c r="F371" s="5">
        <f t="shared" si="201"/>
        <v>1</v>
      </c>
      <c r="G371" s="5">
        <v>10</v>
      </c>
      <c r="H371" s="5"/>
      <c r="I371" s="5"/>
      <c r="J371" s="4">
        <f t="shared" si="202"/>
        <v>1.0251192941388314</v>
      </c>
      <c r="K371" s="5">
        <v>10</v>
      </c>
      <c r="L371" s="5"/>
      <c r="M371" s="5"/>
      <c r="N371" s="4">
        <f t="shared" si="203"/>
        <v>1.2612731310140637</v>
      </c>
      <c r="O371" s="5">
        <v>15</v>
      </c>
      <c r="P371" s="5"/>
      <c r="Q371" s="5"/>
      <c r="R371" s="4">
        <f t="shared" si="204"/>
        <v>1.021906976744186</v>
      </c>
      <c r="S371" s="5">
        <v>10</v>
      </c>
      <c r="T371" s="5"/>
      <c r="U371" s="5"/>
      <c r="V371" s="4">
        <f t="shared" si="205"/>
        <v>0.94750000000000001</v>
      </c>
      <c r="W371" s="5">
        <v>10</v>
      </c>
      <c r="X371" s="5" t="s">
        <v>401</v>
      </c>
      <c r="Y371" s="5" t="s">
        <v>401</v>
      </c>
      <c r="Z371" s="5" t="s">
        <v>401</v>
      </c>
      <c r="AA371" s="5"/>
      <c r="AB371" s="31">
        <f t="shared" si="173"/>
        <v>1.0604126984776931</v>
      </c>
      <c r="AC371" s="32">
        <v>2644</v>
      </c>
      <c r="AD371" s="24">
        <f t="shared" si="174"/>
        <v>1442.1818181818182</v>
      </c>
      <c r="AE371" s="24">
        <f t="shared" si="175"/>
        <v>1529.3</v>
      </c>
      <c r="AF371" s="24">
        <f t="shared" si="176"/>
        <v>87.118181818181711</v>
      </c>
      <c r="AG371" s="24">
        <v>293.10000000000002</v>
      </c>
      <c r="AH371" s="24">
        <v>187.4</v>
      </c>
      <c r="AI371" s="24">
        <v>0</v>
      </c>
      <c r="AJ371" s="24">
        <v>559.70000000000005</v>
      </c>
      <c r="AK371" s="24">
        <v>247.4</v>
      </c>
      <c r="AL371" s="24"/>
      <c r="AM371" s="24">
        <f t="shared" si="177"/>
        <v>241.7</v>
      </c>
      <c r="AN371" s="47"/>
      <c r="AO371" s="24">
        <f t="shared" si="178"/>
        <v>241.7</v>
      </c>
      <c r="AP371" s="24"/>
      <c r="AQ371" s="24">
        <f t="shared" si="179"/>
        <v>241.7</v>
      </c>
      <c r="AR371" s="24">
        <v>180</v>
      </c>
      <c r="AS371" s="24">
        <f t="shared" si="185"/>
        <v>61.7</v>
      </c>
      <c r="AT371" s="42"/>
      <c r="AU371" s="42"/>
      <c r="AV371" s="42"/>
      <c r="AW371" s="1"/>
      <c r="AX371" s="1"/>
      <c r="AY371" s="1"/>
      <c r="AZ371" s="1"/>
    </row>
    <row r="372" spans="1:52" s="2" customFormat="1" ht="17.100000000000001" customHeight="1">
      <c r="A372" s="13" t="s">
        <v>349</v>
      </c>
      <c r="B372" s="24">
        <v>444.56414073595511</v>
      </c>
      <c r="C372" s="24">
        <v>719.8549099999999</v>
      </c>
      <c r="D372" s="4">
        <f t="shared" si="172"/>
        <v>1.2419237459882198</v>
      </c>
      <c r="E372" s="10">
        <v>15</v>
      </c>
      <c r="F372" s="5">
        <f t="shared" si="201"/>
        <v>1</v>
      </c>
      <c r="G372" s="5">
        <v>10</v>
      </c>
      <c r="H372" s="5"/>
      <c r="I372" s="5"/>
      <c r="J372" s="4">
        <f t="shared" si="202"/>
        <v>1.0251192941388314</v>
      </c>
      <c r="K372" s="5">
        <v>10</v>
      </c>
      <c r="L372" s="5"/>
      <c r="M372" s="5"/>
      <c r="N372" s="4">
        <f t="shared" si="203"/>
        <v>1.2612731310140637</v>
      </c>
      <c r="O372" s="5">
        <v>15</v>
      </c>
      <c r="P372" s="5"/>
      <c r="Q372" s="5"/>
      <c r="R372" s="4">
        <f t="shared" si="204"/>
        <v>1.021906976744186</v>
      </c>
      <c r="S372" s="5">
        <v>10</v>
      </c>
      <c r="T372" s="5"/>
      <c r="U372" s="5"/>
      <c r="V372" s="4">
        <f t="shared" si="205"/>
        <v>0.94750000000000001</v>
      </c>
      <c r="W372" s="5">
        <v>10</v>
      </c>
      <c r="X372" s="5" t="s">
        <v>401</v>
      </c>
      <c r="Y372" s="5" t="s">
        <v>401</v>
      </c>
      <c r="Z372" s="5" t="s">
        <v>401</v>
      </c>
      <c r="AA372" s="5"/>
      <c r="AB372" s="31">
        <f t="shared" si="173"/>
        <v>1.1070459409123488</v>
      </c>
      <c r="AC372" s="32">
        <v>2558</v>
      </c>
      <c r="AD372" s="24">
        <f t="shared" si="174"/>
        <v>1395.2727272727273</v>
      </c>
      <c r="AE372" s="24">
        <f t="shared" si="175"/>
        <v>1544.6</v>
      </c>
      <c r="AF372" s="24">
        <f t="shared" si="176"/>
        <v>149.32727272727266</v>
      </c>
      <c r="AG372" s="24">
        <v>150.4</v>
      </c>
      <c r="AH372" s="24">
        <v>289.39999999999998</v>
      </c>
      <c r="AI372" s="24">
        <v>355.5</v>
      </c>
      <c r="AJ372" s="24">
        <v>261.5</v>
      </c>
      <c r="AK372" s="24">
        <v>191.1</v>
      </c>
      <c r="AL372" s="24"/>
      <c r="AM372" s="24">
        <f>ROUND(AE372-SUM(AG372:AL372),1)</f>
        <v>296.7</v>
      </c>
      <c r="AN372" s="47"/>
      <c r="AO372" s="24">
        <f t="shared" si="178"/>
        <v>296.7</v>
      </c>
      <c r="AP372" s="24"/>
      <c r="AQ372" s="24">
        <f t="shared" si="179"/>
        <v>296.7</v>
      </c>
      <c r="AR372" s="24">
        <v>302.10000000000002</v>
      </c>
      <c r="AS372" s="24">
        <f t="shared" si="185"/>
        <v>-5.4</v>
      </c>
      <c r="AT372" s="42"/>
      <c r="AU372" s="42"/>
      <c r="AV372" s="42"/>
      <c r="AW372" s="1"/>
      <c r="AX372" s="1"/>
      <c r="AY372" s="1"/>
      <c r="AZ372" s="1"/>
    </row>
    <row r="373" spans="1:52" s="2" customFormat="1" ht="17.100000000000001" customHeight="1">
      <c r="A373" s="13" t="s">
        <v>350</v>
      </c>
      <c r="B373" s="24">
        <v>488.21631509397292</v>
      </c>
      <c r="C373" s="24">
        <v>390.10343000000006</v>
      </c>
      <c r="D373" s="4">
        <f t="shared" si="172"/>
        <v>0.79903808606828741</v>
      </c>
      <c r="E373" s="10">
        <v>15</v>
      </c>
      <c r="F373" s="5">
        <f t="shared" si="201"/>
        <v>1</v>
      </c>
      <c r="G373" s="5">
        <v>10</v>
      </c>
      <c r="H373" s="5"/>
      <c r="I373" s="5"/>
      <c r="J373" s="4">
        <f>J$54</f>
        <v>1.0251192941388314</v>
      </c>
      <c r="K373" s="5">
        <v>10</v>
      </c>
      <c r="L373" s="5"/>
      <c r="M373" s="5"/>
      <c r="N373" s="4">
        <f>N$54</f>
        <v>1.2612731310140637</v>
      </c>
      <c r="O373" s="5">
        <v>15</v>
      </c>
      <c r="P373" s="5"/>
      <c r="Q373" s="5"/>
      <c r="R373" s="4">
        <f>R$54</f>
        <v>1.021906976744186</v>
      </c>
      <c r="S373" s="5">
        <v>10</v>
      </c>
      <c r="T373" s="5"/>
      <c r="U373" s="5"/>
      <c r="V373" s="4">
        <f>V$54</f>
        <v>0.94750000000000001</v>
      </c>
      <c r="W373" s="5">
        <v>10</v>
      </c>
      <c r="X373" s="5" t="s">
        <v>401</v>
      </c>
      <c r="Y373" s="5" t="s">
        <v>401</v>
      </c>
      <c r="Z373" s="5" t="s">
        <v>401</v>
      </c>
      <c r="AA373" s="5"/>
      <c r="AB373" s="31">
        <f t="shared" si="173"/>
        <v>1.0121418709295062</v>
      </c>
      <c r="AC373" s="32">
        <v>1638</v>
      </c>
      <c r="AD373" s="24">
        <f t="shared" si="174"/>
        <v>893.4545454545455</v>
      </c>
      <c r="AE373" s="24">
        <f t="shared" si="175"/>
        <v>904.3</v>
      </c>
      <c r="AF373" s="24">
        <f t="shared" si="176"/>
        <v>10.845454545454459</v>
      </c>
      <c r="AG373" s="24">
        <v>123.6</v>
      </c>
      <c r="AH373" s="24">
        <v>109.5</v>
      </c>
      <c r="AI373" s="24">
        <v>172.5</v>
      </c>
      <c r="AJ373" s="24">
        <v>146</v>
      </c>
      <c r="AK373" s="24">
        <v>115.3</v>
      </c>
      <c r="AL373" s="24"/>
      <c r="AM373" s="24">
        <f t="shared" si="177"/>
        <v>237.4</v>
      </c>
      <c r="AN373" s="47"/>
      <c r="AO373" s="24">
        <f t="shared" si="178"/>
        <v>237.4</v>
      </c>
      <c r="AP373" s="24"/>
      <c r="AQ373" s="24">
        <f t="shared" si="179"/>
        <v>237.4</v>
      </c>
      <c r="AR373" s="24">
        <v>156</v>
      </c>
      <c r="AS373" s="24">
        <f t="shared" si="185"/>
        <v>81.400000000000006</v>
      </c>
      <c r="AT373" s="42"/>
      <c r="AU373" s="42"/>
      <c r="AV373" s="42"/>
      <c r="AW373" s="1"/>
      <c r="AX373" s="1"/>
      <c r="AY373" s="1"/>
      <c r="AZ373" s="1"/>
    </row>
    <row r="374" spans="1:52" s="2" customFormat="1" ht="17.100000000000001" customHeight="1">
      <c r="A374" s="13" t="s">
        <v>351</v>
      </c>
      <c r="B374" s="24">
        <v>246.11031355320566</v>
      </c>
      <c r="C374" s="24">
        <v>212.20513</v>
      </c>
      <c r="D374" s="4">
        <f t="shared" si="172"/>
        <v>0.86223582805734056</v>
      </c>
      <c r="E374" s="10">
        <v>15</v>
      </c>
      <c r="F374" s="5">
        <f t="shared" si="201"/>
        <v>1</v>
      </c>
      <c r="G374" s="5">
        <v>10</v>
      </c>
      <c r="H374" s="5"/>
      <c r="I374" s="5"/>
      <c r="J374" s="4">
        <f t="shared" si="202"/>
        <v>1.0251192941388314</v>
      </c>
      <c r="K374" s="5">
        <v>10</v>
      </c>
      <c r="L374" s="5"/>
      <c r="M374" s="5"/>
      <c r="N374" s="4">
        <f t="shared" si="203"/>
        <v>1.2612731310140637</v>
      </c>
      <c r="O374" s="5">
        <v>15</v>
      </c>
      <c r="P374" s="5"/>
      <c r="Q374" s="5"/>
      <c r="R374" s="4">
        <f t="shared" si="204"/>
        <v>1.021906976744186</v>
      </c>
      <c r="S374" s="5">
        <v>10</v>
      </c>
      <c r="T374" s="5"/>
      <c r="U374" s="5"/>
      <c r="V374" s="4">
        <f t="shared" si="205"/>
        <v>0.94750000000000001</v>
      </c>
      <c r="W374" s="5">
        <v>10</v>
      </c>
      <c r="X374" s="5" t="s">
        <v>401</v>
      </c>
      <c r="Y374" s="5" t="s">
        <v>401</v>
      </c>
      <c r="Z374" s="5" t="s">
        <v>401</v>
      </c>
      <c r="AA374" s="5"/>
      <c r="AB374" s="31">
        <f t="shared" si="173"/>
        <v>1.0256842442128746</v>
      </c>
      <c r="AC374" s="32">
        <v>1383</v>
      </c>
      <c r="AD374" s="24">
        <f t="shared" si="174"/>
        <v>754.36363636363637</v>
      </c>
      <c r="AE374" s="24">
        <f t="shared" si="175"/>
        <v>773.7</v>
      </c>
      <c r="AF374" s="24">
        <f t="shared" si="176"/>
        <v>19.336363636363672</v>
      </c>
      <c r="AG374" s="24">
        <v>67.599999999999994</v>
      </c>
      <c r="AH374" s="24">
        <v>163.4</v>
      </c>
      <c r="AI374" s="24">
        <v>166.5</v>
      </c>
      <c r="AJ374" s="24">
        <v>118</v>
      </c>
      <c r="AK374" s="24">
        <v>99.1</v>
      </c>
      <c r="AL374" s="24"/>
      <c r="AM374" s="24">
        <f t="shared" si="177"/>
        <v>159.1</v>
      </c>
      <c r="AN374" s="47"/>
      <c r="AO374" s="24">
        <f>IF(OR(AM374&lt;0,AN374="+"),0,AM374)</f>
        <v>159.1</v>
      </c>
      <c r="AP374" s="24"/>
      <c r="AQ374" s="24">
        <f t="shared" si="179"/>
        <v>159.1</v>
      </c>
      <c r="AR374" s="24">
        <v>100.6</v>
      </c>
      <c r="AS374" s="24">
        <f t="shared" si="185"/>
        <v>58.5</v>
      </c>
      <c r="AT374" s="42"/>
      <c r="AU374" s="42"/>
      <c r="AV374" s="42"/>
      <c r="AW374" s="1"/>
      <c r="AX374" s="1"/>
      <c r="AY374" s="1"/>
      <c r="AZ374" s="1"/>
    </row>
    <row r="375" spans="1:52" s="2" customFormat="1" ht="17.100000000000001" customHeight="1">
      <c r="A375" s="13" t="s">
        <v>352</v>
      </c>
      <c r="B375" s="24">
        <v>275.43365036827333</v>
      </c>
      <c r="C375" s="24">
        <v>215.13832000000008</v>
      </c>
      <c r="D375" s="4">
        <f t="shared" si="172"/>
        <v>0.78108945552711395</v>
      </c>
      <c r="E375" s="10">
        <v>15</v>
      </c>
      <c r="F375" s="5">
        <f t="shared" si="201"/>
        <v>1</v>
      </c>
      <c r="G375" s="5">
        <v>10</v>
      </c>
      <c r="H375" s="5"/>
      <c r="I375" s="5"/>
      <c r="J375" s="4">
        <f t="shared" si="202"/>
        <v>1.0251192941388314</v>
      </c>
      <c r="K375" s="5">
        <v>10</v>
      </c>
      <c r="L375" s="5"/>
      <c r="M375" s="5"/>
      <c r="N375" s="4">
        <f t="shared" si="203"/>
        <v>1.2612731310140637</v>
      </c>
      <c r="O375" s="5">
        <v>15</v>
      </c>
      <c r="P375" s="5"/>
      <c r="Q375" s="5"/>
      <c r="R375" s="4">
        <f t="shared" si="204"/>
        <v>1.021906976744186</v>
      </c>
      <c r="S375" s="5">
        <v>10</v>
      </c>
      <c r="T375" s="5"/>
      <c r="U375" s="5"/>
      <c r="V375" s="4">
        <f t="shared" si="205"/>
        <v>0.94750000000000001</v>
      </c>
      <c r="W375" s="5">
        <v>10</v>
      </c>
      <c r="X375" s="5" t="s">
        <v>401</v>
      </c>
      <c r="Y375" s="5" t="s">
        <v>401</v>
      </c>
      <c r="Z375" s="5" t="s">
        <v>401</v>
      </c>
      <c r="AA375" s="5"/>
      <c r="AB375" s="31">
        <f t="shared" si="173"/>
        <v>1.0082957358135405</v>
      </c>
      <c r="AC375" s="32">
        <v>1961</v>
      </c>
      <c r="AD375" s="24">
        <f t="shared" si="174"/>
        <v>1069.6363636363637</v>
      </c>
      <c r="AE375" s="24">
        <f t="shared" si="175"/>
        <v>1078.5</v>
      </c>
      <c r="AF375" s="24">
        <f t="shared" si="176"/>
        <v>8.8636363636362603</v>
      </c>
      <c r="AG375" s="24">
        <v>177.1</v>
      </c>
      <c r="AH375" s="24">
        <v>179.5</v>
      </c>
      <c r="AI375" s="24">
        <v>131.80000000000001</v>
      </c>
      <c r="AJ375" s="24">
        <v>198.1</v>
      </c>
      <c r="AK375" s="24">
        <v>167.1</v>
      </c>
      <c r="AL375" s="24"/>
      <c r="AM375" s="24">
        <f t="shared" si="177"/>
        <v>224.9</v>
      </c>
      <c r="AN375" s="47"/>
      <c r="AO375" s="24">
        <f t="shared" si="178"/>
        <v>224.9</v>
      </c>
      <c r="AP375" s="24"/>
      <c r="AQ375" s="24">
        <f t="shared" si="179"/>
        <v>224.9</v>
      </c>
      <c r="AR375" s="24">
        <v>123.4</v>
      </c>
      <c r="AS375" s="24">
        <f t="shared" si="185"/>
        <v>101.5</v>
      </c>
      <c r="AT375" s="42"/>
      <c r="AU375" s="42"/>
      <c r="AV375" s="42"/>
      <c r="AW375" s="1"/>
      <c r="AX375" s="1"/>
      <c r="AY375" s="1"/>
      <c r="AZ375" s="1"/>
    </row>
    <row r="376" spans="1:52" s="2" customFormat="1" ht="17.100000000000001" customHeight="1">
      <c r="A376" s="13" t="s">
        <v>353</v>
      </c>
      <c r="B376" s="24">
        <v>196.10923020558675</v>
      </c>
      <c r="C376" s="24">
        <v>141.78509999999997</v>
      </c>
      <c r="D376" s="4">
        <f t="shared" si="172"/>
        <v>0.72299044696347392</v>
      </c>
      <c r="E376" s="10">
        <v>15</v>
      </c>
      <c r="F376" s="5">
        <f t="shared" si="201"/>
        <v>1</v>
      </c>
      <c r="G376" s="5">
        <v>10</v>
      </c>
      <c r="H376" s="5"/>
      <c r="I376" s="5"/>
      <c r="J376" s="4">
        <f t="shared" si="202"/>
        <v>1.0251192941388314</v>
      </c>
      <c r="K376" s="5">
        <v>10</v>
      </c>
      <c r="L376" s="5"/>
      <c r="M376" s="5"/>
      <c r="N376" s="4">
        <f t="shared" si="203"/>
        <v>1.2612731310140637</v>
      </c>
      <c r="O376" s="5">
        <v>15</v>
      </c>
      <c r="P376" s="5"/>
      <c r="Q376" s="5"/>
      <c r="R376" s="4">
        <f t="shared" si="204"/>
        <v>1.021906976744186</v>
      </c>
      <c r="S376" s="5">
        <v>10</v>
      </c>
      <c r="T376" s="5"/>
      <c r="U376" s="5"/>
      <c r="V376" s="4">
        <f t="shared" si="205"/>
        <v>0.94750000000000001</v>
      </c>
      <c r="W376" s="5">
        <v>10</v>
      </c>
      <c r="X376" s="5" t="s">
        <v>401</v>
      </c>
      <c r="Y376" s="5" t="s">
        <v>401</v>
      </c>
      <c r="Z376" s="5" t="s">
        <v>401</v>
      </c>
      <c r="AA376" s="5"/>
      <c r="AB376" s="31">
        <f t="shared" si="173"/>
        <v>0.99584594826418915</v>
      </c>
      <c r="AC376" s="32">
        <v>1682</v>
      </c>
      <c r="AD376" s="24">
        <f t="shared" si="174"/>
        <v>917.4545454545455</v>
      </c>
      <c r="AE376" s="24">
        <f t="shared" si="175"/>
        <v>913.6</v>
      </c>
      <c r="AF376" s="24">
        <f t="shared" si="176"/>
        <v>-3.8545454545454731</v>
      </c>
      <c r="AG376" s="24">
        <v>184.8</v>
      </c>
      <c r="AH376" s="24">
        <v>184.8</v>
      </c>
      <c r="AI376" s="24">
        <v>46</v>
      </c>
      <c r="AJ376" s="24">
        <v>121.8</v>
      </c>
      <c r="AK376" s="24">
        <v>97.7</v>
      </c>
      <c r="AL376" s="24"/>
      <c r="AM376" s="24">
        <f>ROUND(AE376-SUM(AG376:AL376),1)</f>
        <v>278.5</v>
      </c>
      <c r="AN376" s="47"/>
      <c r="AO376" s="24">
        <f t="shared" si="178"/>
        <v>278.5</v>
      </c>
      <c r="AP376" s="24"/>
      <c r="AQ376" s="24">
        <f t="shared" si="179"/>
        <v>278.5</v>
      </c>
      <c r="AR376" s="24">
        <v>180</v>
      </c>
      <c r="AS376" s="24">
        <f t="shared" si="185"/>
        <v>98.5</v>
      </c>
      <c r="AT376" s="42"/>
      <c r="AU376" s="42"/>
      <c r="AV376" s="42"/>
      <c r="AW376" s="1"/>
      <c r="AX376" s="1"/>
      <c r="AY376" s="1"/>
      <c r="AZ376" s="1"/>
    </row>
    <row r="377" spans="1:52" s="2" customFormat="1" ht="17.100000000000001" customHeight="1">
      <c r="A377" s="13" t="s">
        <v>354</v>
      </c>
      <c r="B377" s="24">
        <v>707.32222011234467</v>
      </c>
      <c r="C377" s="24">
        <v>721.24214999999992</v>
      </c>
      <c r="D377" s="4">
        <f t="shared" ref="D377:D378" si="206">IF(E377=0,0,IF(B377=0,1,IF(C377&lt;0,0,IF(C377/B377&gt;1.2,IF((C377/B377-1.2)*0.1+1.2&gt;1.3,1.3,(C377/B377-1.2)*0.1+1.2),C377/B377))))</f>
        <v>1.0196797576717502</v>
      </c>
      <c r="E377" s="10">
        <v>15</v>
      </c>
      <c r="F377" s="5">
        <f t="shared" si="201"/>
        <v>1</v>
      </c>
      <c r="G377" s="5">
        <v>10</v>
      </c>
      <c r="H377" s="5"/>
      <c r="I377" s="5"/>
      <c r="J377" s="4">
        <f t="shared" si="202"/>
        <v>1.0251192941388314</v>
      </c>
      <c r="K377" s="5">
        <v>10</v>
      </c>
      <c r="L377" s="5"/>
      <c r="M377" s="5"/>
      <c r="N377" s="4">
        <f t="shared" si="203"/>
        <v>1.2612731310140637</v>
      </c>
      <c r="O377" s="5">
        <v>15</v>
      </c>
      <c r="P377" s="5"/>
      <c r="Q377" s="5"/>
      <c r="R377" s="4">
        <f t="shared" si="204"/>
        <v>1.021906976744186</v>
      </c>
      <c r="S377" s="5">
        <v>10</v>
      </c>
      <c r="T377" s="5"/>
      <c r="U377" s="5"/>
      <c r="V377" s="4">
        <f t="shared" si="205"/>
        <v>0.94750000000000001</v>
      </c>
      <c r="W377" s="5">
        <v>10</v>
      </c>
      <c r="X377" s="5" t="s">
        <v>401</v>
      </c>
      <c r="Y377" s="5" t="s">
        <v>401</v>
      </c>
      <c r="Z377" s="5" t="s">
        <v>401</v>
      </c>
      <c r="AA377" s="5"/>
      <c r="AB377" s="31">
        <f t="shared" ref="AB377:AB378" si="207">(D377*E377+F377*G377+J377*K377+N377*O377+R377*S377+V377*W377)/(E377+G377+K377+O377+S377+W377)</f>
        <v>1.0594222291302482</v>
      </c>
      <c r="AC377" s="32">
        <v>1422</v>
      </c>
      <c r="AD377" s="24">
        <f t="shared" ref="AD377" si="208">AC377/11*6</f>
        <v>775.63636363636374</v>
      </c>
      <c r="AE377" s="24">
        <f>ROUND(AB377*AD377,1)</f>
        <v>821.7</v>
      </c>
      <c r="AF377" s="24">
        <f>AE377-AD377</f>
        <v>46.063636363636306</v>
      </c>
      <c r="AG377" s="24">
        <v>112.6</v>
      </c>
      <c r="AH377" s="24">
        <v>156.30000000000001</v>
      </c>
      <c r="AI377" s="24">
        <v>163.69999999999999</v>
      </c>
      <c r="AJ377" s="24">
        <v>116.2</v>
      </c>
      <c r="AK377" s="24">
        <v>133</v>
      </c>
      <c r="AL377" s="24"/>
      <c r="AM377" s="24">
        <f t="shared" ref="AM377" si="209">ROUND(AE377-SUM(AG377:AL377),1)</f>
        <v>139.9</v>
      </c>
      <c r="AN377" s="47"/>
      <c r="AO377" s="24">
        <f t="shared" ref="AO377:AO378" si="210">IF(OR(AM377&lt;0,AN377="+"),0,AM377)</f>
        <v>139.9</v>
      </c>
      <c r="AP377" s="24"/>
      <c r="AQ377" s="24">
        <f t="shared" ref="AQ377:AQ378" si="211">ROUND(AO377-AP377,1)</f>
        <v>139.9</v>
      </c>
      <c r="AR377" s="24">
        <v>105.9</v>
      </c>
      <c r="AS377" s="24">
        <f t="shared" si="185"/>
        <v>34</v>
      </c>
      <c r="AT377" s="42"/>
      <c r="AU377" s="42"/>
      <c r="AV377" s="42"/>
      <c r="AW377" s="1"/>
      <c r="AX377" s="1"/>
      <c r="AY377" s="1"/>
      <c r="AZ377" s="1"/>
    </row>
    <row r="378" spans="1:52" s="2" customFormat="1" ht="17.100000000000001" customHeight="1">
      <c r="A378" s="13" t="s">
        <v>355</v>
      </c>
      <c r="B378" s="24">
        <v>4243.9197642817517</v>
      </c>
      <c r="C378" s="24">
        <v>4180.5959400000002</v>
      </c>
      <c r="D378" s="4">
        <f t="shared" si="206"/>
        <v>0.98507892990468249</v>
      </c>
      <c r="E378" s="10">
        <v>15</v>
      </c>
      <c r="F378" s="5">
        <f>F$54</f>
        <v>1</v>
      </c>
      <c r="G378" s="5">
        <v>10</v>
      </c>
      <c r="H378" s="5"/>
      <c r="I378" s="5"/>
      <c r="J378" s="4">
        <f>J$54</f>
        <v>1.0251192941388314</v>
      </c>
      <c r="K378" s="5">
        <v>10</v>
      </c>
      <c r="L378" s="5"/>
      <c r="M378" s="5"/>
      <c r="N378" s="4">
        <f>N$54</f>
        <v>1.2612731310140637</v>
      </c>
      <c r="O378" s="5">
        <v>15</v>
      </c>
      <c r="P378" s="5"/>
      <c r="Q378" s="5"/>
      <c r="R378" s="4">
        <f>R$54</f>
        <v>1.021906976744186</v>
      </c>
      <c r="S378" s="5">
        <v>10</v>
      </c>
      <c r="T378" s="5"/>
      <c r="U378" s="5"/>
      <c r="V378" s="4">
        <f>V$54</f>
        <v>0.94750000000000001</v>
      </c>
      <c r="W378" s="5">
        <v>10</v>
      </c>
      <c r="X378" s="5" t="s">
        <v>401</v>
      </c>
      <c r="Y378" s="5" t="s">
        <v>401</v>
      </c>
      <c r="Z378" s="5" t="s">
        <v>401</v>
      </c>
      <c r="AA378" s="5"/>
      <c r="AB378" s="31">
        <f t="shared" si="207"/>
        <v>1.0520077660373051</v>
      </c>
      <c r="AC378" s="32">
        <v>1412</v>
      </c>
      <c r="AD378" s="24">
        <f>AC378/11*6</f>
        <v>770.18181818181824</v>
      </c>
      <c r="AE378" s="24">
        <f t="shared" ref="AE378" si="212">ROUND(AB378*AD378,1)</f>
        <v>810.2</v>
      </c>
      <c r="AF378" s="24">
        <f>AE378-AD378</f>
        <v>40.018181818181802</v>
      </c>
      <c r="AG378" s="24">
        <v>147.80000000000001</v>
      </c>
      <c r="AH378" s="24">
        <v>106.4</v>
      </c>
      <c r="AI378" s="24">
        <v>142.5</v>
      </c>
      <c r="AJ378" s="24">
        <v>126</v>
      </c>
      <c r="AK378" s="24">
        <v>144.4</v>
      </c>
      <c r="AL378" s="24"/>
      <c r="AM378" s="24">
        <f>ROUND(AE378-SUM(AG378:AL378),1)</f>
        <v>143.1</v>
      </c>
      <c r="AN378" s="47"/>
      <c r="AO378" s="24">
        <f t="shared" si="210"/>
        <v>143.1</v>
      </c>
      <c r="AP378" s="24"/>
      <c r="AQ378" s="24">
        <f t="shared" si="211"/>
        <v>143.1</v>
      </c>
      <c r="AR378" s="24">
        <v>103.7</v>
      </c>
      <c r="AS378" s="24">
        <f t="shared" si="185"/>
        <v>39.4</v>
      </c>
      <c r="AT378" s="42"/>
      <c r="AU378" s="42"/>
      <c r="AV378" s="42"/>
      <c r="AW378" s="1"/>
      <c r="AX378" s="1"/>
      <c r="AY378" s="1"/>
      <c r="AZ378" s="1"/>
    </row>
    <row r="379" spans="1:52" s="28" customFormat="1" ht="17.100000000000001" customHeight="1">
      <c r="A379" s="27" t="s">
        <v>359</v>
      </c>
      <c r="B379" s="29">
        <f>B6+B27</f>
        <v>14403056.548643433</v>
      </c>
      <c r="C379" s="29">
        <f>C6+C27</f>
        <v>13963719.557140002</v>
      </c>
      <c r="D379" s="30">
        <f>IF(C379/B379&gt;1.2,IF((C379/B379-1.2)*0.1+1.2&gt;1.3,1.3,(C379/B379-1.2)*0.1+1.2),C379/B379)</f>
        <v>0.96949696128598417</v>
      </c>
      <c r="E379" s="27"/>
      <c r="F379" s="27"/>
      <c r="G379" s="27"/>
      <c r="H379" s="29">
        <f>H6+H27</f>
        <v>819958.7</v>
      </c>
      <c r="I379" s="29">
        <f>I6+I27</f>
        <v>829183.1</v>
      </c>
      <c r="J379" s="30">
        <f>IF(I379/H379&gt;1.2,IF((I379/H379-1.2)*0.1+1.2&gt;1.3,1.3,(I379/H379-1.2)*0.1+1.2),I379/H379)</f>
        <v>1.0112498349002212</v>
      </c>
      <c r="K379" s="27"/>
      <c r="L379" s="29">
        <f>L6+L27</f>
        <v>107289</v>
      </c>
      <c r="M379" s="29">
        <f>M6+M27</f>
        <v>109683</v>
      </c>
      <c r="N379" s="30">
        <f>IF(M379/L379&gt;1.2,IF((M379/L379-1.2)*0.1+1.2&gt;1.3,1.3,(M379/L379-1.2)*0.1+1.2),M379/L379)</f>
        <v>1.0223135642982972</v>
      </c>
      <c r="O379" s="27"/>
      <c r="P379" s="29">
        <f>P27</f>
        <v>216678</v>
      </c>
      <c r="Q379" s="29">
        <f>Q27</f>
        <v>223297.49999999997</v>
      </c>
      <c r="R379" s="30">
        <f>IF(Q379/P379&gt;1.2,IF((Q379/P379-1.2)*0.1+1.2&gt;1.3,1.3,(Q379/P379-1.2)*0.1+1.2),Q379/P379)</f>
        <v>1.0305499404646525</v>
      </c>
      <c r="S379" s="27"/>
      <c r="T379" s="29">
        <f>T27</f>
        <v>63996</v>
      </c>
      <c r="U379" s="29">
        <f>U27</f>
        <v>67135.099999999991</v>
      </c>
      <c r="V379" s="30">
        <f>IF(U379/T379&gt;1.2,IF((U379/T379-1.2)*0.1+1.2&gt;1.3,1.3,(U379/T379-1.2)*0.1+1.2),U379/T379)</f>
        <v>1.0490515032189511</v>
      </c>
      <c r="W379" s="27"/>
      <c r="X379" s="27"/>
      <c r="Y379" s="27"/>
      <c r="Z379" s="27"/>
      <c r="AA379" s="27"/>
      <c r="AB379" s="27"/>
      <c r="AC379" s="34">
        <f>SUM(AC7:AC378)-AC17-AC27-AC55</f>
        <v>3372231</v>
      </c>
      <c r="AD379" s="29">
        <f>SUM(AD7:AD378)-AD17-AD27-AD55</f>
        <v>1839398.727272725</v>
      </c>
      <c r="AE379" s="29">
        <f>SUM(AE7:AE378)-AE17-AE27-AE55</f>
        <v>1854847.4000000015</v>
      </c>
      <c r="AF379" s="29">
        <f>SUM(AF7:AF378)-AF17-AF27-AF55</f>
        <v>15448.672727272653</v>
      </c>
      <c r="AG379" s="29">
        <f t="shared" ref="AG379:AL379" si="213">SUM(AG7:AG378)-AG17-AG27-AG55</f>
        <v>281628.5999999998</v>
      </c>
      <c r="AH379" s="29">
        <f t="shared" si="213"/>
        <v>285032.89999999991</v>
      </c>
      <c r="AI379" s="29">
        <f t="shared" si="213"/>
        <v>286647.20000000019</v>
      </c>
      <c r="AJ379" s="29">
        <f t="shared" si="213"/>
        <v>267432.49999999994</v>
      </c>
      <c r="AK379" s="29">
        <f t="shared" si="213"/>
        <v>293996.29999999981</v>
      </c>
      <c r="AL379" s="29">
        <f t="shared" si="213"/>
        <v>13712.400000000031</v>
      </c>
      <c r="AM379" s="29">
        <f>SUM(AM7:AM378)-AM17-AM27-AM55</f>
        <v>426397.50000000023</v>
      </c>
      <c r="AN379" s="48">
        <f>COUNTIF(AN7:AN378,"+")</f>
        <v>0</v>
      </c>
      <c r="AO379" s="29">
        <f>SUM(AO7:AO378)-AO17-AO27-AO55</f>
        <v>426414.70000000013</v>
      </c>
      <c r="AP379" s="29">
        <f>SUM(AP7:AP378)-AP17-AP27-AP55</f>
        <v>425.29999999999995</v>
      </c>
      <c r="AQ379" s="29">
        <f>SUM(AQ7:AQ378)-AQ17-AQ27-AQ55</f>
        <v>425989.40000000014</v>
      </c>
      <c r="AR379" s="29">
        <f t="shared" ref="AR379:AS379" si="214">SUM(AR7:AR378)-AR17-AR27-AR55</f>
        <v>409234.60000000015</v>
      </c>
      <c r="AS379" s="29">
        <f t="shared" si="214"/>
        <v>16754.799999999988</v>
      </c>
      <c r="AT379" s="1"/>
      <c r="AU379" s="42"/>
      <c r="AV379" s="1"/>
      <c r="AW379" s="1"/>
      <c r="AX379" s="1"/>
      <c r="AY379" s="1"/>
      <c r="AZ379" s="1"/>
    </row>
    <row r="380" spans="1:52" ht="21" customHeight="1"/>
    <row r="381" spans="1:52" ht="15" customHeight="1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</row>
    <row r="384" spans="1:52" ht="15" customHeight="1"/>
  </sheetData>
  <mergeCells count="23">
    <mergeCell ref="A3:A4"/>
    <mergeCell ref="B3:E3"/>
    <mergeCell ref="AC3:AC4"/>
    <mergeCell ref="AF3:AF4"/>
    <mergeCell ref="AP3:AP4"/>
    <mergeCell ref="H3:K3"/>
    <mergeCell ref="L3:O3"/>
    <mergeCell ref="P3:S3"/>
    <mergeCell ref="AN3:AN4"/>
    <mergeCell ref="AO3:AO4"/>
    <mergeCell ref="T3:W3"/>
    <mergeCell ref="X3:AA3"/>
    <mergeCell ref="AG3:AK3"/>
    <mergeCell ref="AL3:AL4"/>
    <mergeCell ref="AM3:AM4"/>
    <mergeCell ref="AR3:AR4"/>
    <mergeCell ref="AS3:AS4"/>
    <mergeCell ref="B1:S1"/>
    <mergeCell ref="AQ3:AQ4"/>
    <mergeCell ref="AE3:AE4"/>
    <mergeCell ref="AB3:AB4"/>
    <mergeCell ref="AD3:AD4"/>
    <mergeCell ref="F3:G3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70" fitToHeight="0" pageOrder="overThenDown" orientation="landscape" r:id="rId1"/>
  <headerFooter differentFirst="1" alignWithMargins="0">
    <oddFooter>&amp;R&amp;P</oddFooter>
  </headerFooter>
  <colBreaks count="2" manualBreakCount="2">
    <brk id="19" max="378" man="1"/>
    <brk id="37" max="3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9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X1"/>
    </sheetView>
  </sheetViews>
  <sheetFormatPr defaultColWidth="9.140625" defaultRowHeight="12.75"/>
  <cols>
    <col min="1" max="1" width="39.140625" style="50" customWidth="1"/>
    <col min="2" max="3" width="10.7109375" style="50" customWidth="1"/>
    <col min="4" max="4" width="11.28515625" style="50" customWidth="1"/>
    <col min="5" max="5" width="16.140625" style="50" customWidth="1"/>
    <col min="6" max="6" width="11.140625" style="50" customWidth="1"/>
    <col min="7" max="7" width="11.7109375" style="50" customWidth="1"/>
    <col min="8" max="8" width="16.140625" style="50" customWidth="1"/>
    <col min="9" max="9" width="11.140625" style="50" customWidth="1"/>
    <col min="10" max="10" width="11.7109375" style="50" customWidth="1"/>
    <col min="11" max="11" width="16.140625" style="50" customWidth="1"/>
    <col min="12" max="12" width="11.140625" style="50" customWidth="1"/>
    <col min="13" max="13" width="11.7109375" style="50" customWidth="1"/>
    <col min="14" max="14" width="16.140625" style="50" customWidth="1"/>
    <col min="15" max="15" width="11.140625" style="50" customWidth="1"/>
    <col min="16" max="16" width="11.7109375" style="50" customWidth="1"/>
    <col min="17" max="17" width="16.140625" style="50" customWidth="1"/>
    <col min="18" max="18" width="11.140625" style="50" customWidth="1"/>
    <col min="19" max="19" width="11.7109375" style="50" customWidth="1"/>
    <col min="20" max="20" width="16.140625" style="50" customWidth="1"/>
    <col min="21" max="21" width="11.140625" style="50" customWidth="1"/>
    <col min="22" max="22" width="11.7109375" style="50" customWidth="1"/>
    <col min="23" max="23" width="16.140625" style="50" customWidth="1"/>
    <col min="24" max="24" width="8.28515625" style="50" customWidth="1"/>
    <col min="25" max="25" width="63.7109375" style="50" customWidth="1"/>
    <col min="26" max="16384" width="9.140625" style="50"/>
  </cols>
  <sheetData>
    <row r="1" spans="1:24" ht="15.75">
      <c r="A1" s="96" t="s">
        <v>411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5.6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2" t="s">
        <v>412</v>
      </c>
    </row>
    <row r="3" spans="1:24" ht="192" customHeight="1">
      <c r="A3" s="97" t="s">
        <v>14</v>
      </c>
      <c r="B3" s="98" t="s">
        <v>413</v>
      </c>
      <c r="C3" s="99" t="s">
        <v>414</v>
      </c>
      <c r="D3" s="100"/>
      <c r="E3" s="101"/>
      <c r="F3" s="102" t="s">
        <v>379</v>
      </c>
      <c r="G3" s="102"/>
      <c r="H3" s="102"/>
      <c r="I3" s="89" t="s">
        <v>415</v>
      </c>
      <c r="J3" s="90"/>
      <c r="K3" s="90"/>
      <c r="L3" s="89" t="s">
        <v>416</v>
      </c>
      <c r="M3" s="90"/>
      <c r="N3" s="90"/>
      <c r="O3" s="89" t="s">
        <v>417</v>
      </c>
      <c r="P3" s="90"/>
      <c r="Q3" s="90"/>
      <c r="R3" s="89" t="s">
        <v>418</v>
      </c>
      <c r="S3" s="90"/>
      <c r="T3" s="91"/>
      <c r="U3" s="89" t="s">
        <v>419</v>
      </c>
      <c r="V3" s="90"/>
      <c r="W3" s="91"/>
      <c r="X3" s="95" t="s">
        <v>420</v>
      </c>
    </row>
    <row r="4" spans="1:24" ht="32.1" customHeight="1">
      <c r="A4" s="97"/>
      <c r="B4" s="98"/>
      <c r="C4" s="53" t="s">
        <v>421</v>
      </c>
      <c r="D4" s="53" t="s">
        <v>422</v>
      </c>
      <c r="E4" s="54" t="s">
        <v>423</v>
      </c>
      <c r="F4" s="53" t="s">
        <v>421</v>
      </c>
      <c r="G4" s="53" t="s">
        <v>422</v>
      </c>
      <c r="H4" s="54" t="s">
        <v>424</v>
      </c>
      <c r="I4" s="53" t="s">
        <v>421</v>
      </c>
      <c r="J4" s="53" t="s">
        <v>422</v>
      </c>
      <c r="K4" s="55" t="s">
        <v>425</v>
      </c>
      <c r="L4" s="53" t="s">
        <v>421</v>
      </c>
      <c r="M4" s="53" t="s">
        <v>422</v>
      </c>
      <c r="N4" s="55" t="s">
        <v>426</v>
      </c>
      <c r="O4" s="53" t="s">
        <v>421</v>
      </c>
      <c r="P4" s="53" t="s">
        <v>422</v>
      </c>
      <c r="Q4" s="55" t="s">
        <v>427</v>
      </c>
      <c r="R4" s="53" t="s">
        <v>421</v>
      </c>
      <c r="S4" s="53" t="s">
        <v>422</v>
      </c>
      <c r="T4" s="55" t="s">
        <v>428</v>
      </c>
      <c r="U4" s="53" t="s">
        <v>421</v>
      </c>
      <c r="V4" s="53" t="s">
        <v>422</v>
      </c>
      <c r="W4" s="55" t="s">
        <v>429</v>
      </c>
      <c r="X4" s="95"/>
    </row>
    <row r="5" spans="1:24">
      <c r="A5" s="22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  <c r="P5" s="56">
        <v>16</v>
      </c>
      <c r="Q5" s="56">
        <v>17</v>
      </c>
      <c r="R5" s="56">
        <v>18</v>
      </c>
      <c r="S5" s="56">
        <v>19</v>
      </c>
      <c r="T5" s="56">
        <v>20</v>
      </c>
      <c r="U5" s="56">
        <v>21</v>
      </c>
      <c r="V5" s="56">
        <v>22</v>
      </c>
      <c r="W5" s="56">
        <v>23</v>
      </c>
      <c r="X5" s="56">
        <v>24</v>
      </c>
    </row>
    <row r="6" spans="1:24" ht="15" customHeight="1">
      <c r="A6" s="57" t="s">
        <v>430</v>
      </c>
      <c r="B6" s="58">
        <f>'[1]Расчет субсидий'!AF6</f>
        <v>-18317.627272727295</v>
      </c>
      <c r="C6" s="58"/>
      <c r="D6" s="58"/>
      <c r="E6" s="58">
        <f>SUM(E7:E16)</f>
        <v>-3173.2000127092238</v>
      </c>
      <c r="F6" s="58"/>
      <c r="G6" s="58"/>
      <c r="H6" s="58">
        <f>SUM(H7:H16)</f>
        <v>0</v>
      </c>
      <c r="I6" s="58"/>
      <c r="J6" s="58"/>
      <c r="K6" s="58">
        <f>SUM(K7:K16)</f>
        <v>2009.8958947528417</v>
      </c>
      <c r="L6" s="58"/>
      <c r="M6" s="58"/>
      <c r="N6" s="58">
        <f>SUM(N7:N16)</f>
        <v>385.37684522902873</v>
      </c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24" ht="15" customHeight="1">
      <c r="A7" s="59" t="s">
        <v>4</v>
      </c>
      <c r="B7" s="60">
        <f>'Расчет субсидий'!AF7</f>
        <v>14784.73636363633</v>
      </c>
      <c r="C7" s="61">
        <f>'Расчет субсидий'!D7-1</f>
        <v>-5.2404586057743008E-2</v>
      </c>
      <c r="D7" s="61">
        <f>C7*'Расчет субсидий'!E7</f>
        <v>-1.0480917211548602</v>
      </c>
      <c r="E7" s="62">
        <f>$B7*D7/$X7</f>
        <v>-4956.8047562571637</v>
      </c>
      <c r="F7" s="61">
        <f>'Расчет субсидий'!F7-1</f>
        <v>0</v>
      </c>
      <c r="G7" s="61">
        <f>F7*'Расчет субсидий'!G7</f>
        <v>0</v>
      </c>
      <c r="H7" s="62">
        <f t="shared" ref="H7:H16" si="0">$B7*G7/$X7</f>
        <v>0</v>
      </c>
      <c r="I7" s="61">
        <f>'Расчет субсидий'!J7-1</f>
        <v>-1.0193622885073528E-2</v>
      </c>
      <c r="J7" s="61">
        <f>I7*'Расчет субсидий'!K7</f>
        <v>-0.15290434327610292</v>
      </c>
      <c r="K7" s="62">
        <f>$B7*J7/$X7</f>
        <v>-723.1399320359476</v>
      </c>
      <c r="L7" s="61">
        <f>'Расчет субсидий'!N7-1</f>
        <v>0.21635775304167737</v>
      </c>
      <c r="M7" s="61">
        <f>L7*'Расчет субсидий'!O7</f>
        <v>4.3271550608335474</v>
      </c>
      <c r="N7" s="62">
        <f t="shared" ref="N7:N16" si="1">$B7*M7/$X7</f>
        <v>20464.681051929441</v>
      </c>
      <c r="O7" s="5" t="s">
        <v>390</v>
      </c>
      <c r="P7" s="5" t="s">
        <v>390</v>
      </c>
      <c r="Q7" s="5" t="s">
        <v>390</v>
      </c>
      <c r="R7" s="5" t="s">
        <v>390</v>
      </c>
      <c r="S7" s="5" t="s">
        <v>390</v>
      </c>
      <c r="T7" s="5" t="s">
        <v>390</v>
      </c>
      <c r="U7" s="61" t="s">
        <v>401</v>
      </c>
      <c r="V7" s="61" t="s">
        <v>401</v>
      </c>
      <c r="W7" s="63" t="s">
        <v>401</v>
      </c>
      <c r="X7" s="64">
        <f>D7+G7+J7+M7</f>
        <v>3.1261589964025842</v>
      </c>
    </row>
    <row r="8" spans="1:24" ht="15" customHeight="1">
      <c r="A8" s="59" t="s">
        <v>5</v>
      </c>
      <c r="B8" s="60">
        <f>'Расчет субсидий'!AF8</f>
        <v>1577.4181818181532</v>
      </c>
      <c r="C8" s="61">
        <f>'Расчет субсидий'!D8-1</f>
        <v>-2.886768958878827E-2</v>
      </c>
      <c r="D8" s="61">
        <f>C8*'Расчет субсидий'!E8</f>
        <v>-0.5773537917757654</v>
      </c>
      <c r="E8" s="62">
        <f t="shared" ref="E8:E54" si="2">$B8*D8/$X8</f>
        <v>-2303.3420592042908</v>
      </c>
      <c r="F8" s="61">
        <f>'Расчет субсидий'!F8-1</f>
        <v>0</v>
      </c>
      <c r="G8" s="61">
        <f>F8*'Расчет субсидий'!G8</f>
        <v>0</v>
      </c>
      <c r="H8" s="62">
        <f t="shared" si="0"/>
        <v>0</v>
      </c>
      <c r="I8" s="61">
        <f>'Расчет субсидий'!J8-1</f>
        <v>-2.8004839432779205E-3</v>
      </c>
      <c r="J8" s="61">
        <f>I8*'Расчет субсидий'!K8</f>
        <v>-4.2007259149168807E-2</v>
      </c>
      <c r="K8" s="62">
        <f t="shared" ref="K8:K54" si="3">$B8*J8/$X8</f>
        <v>-167.58716781365419</v>
      </c>
      <c r="L8" s="61">
        <f>'Расчет субсидий'!N8-1</f>
        <v>5.0737768573647424E-2</v>
      </c>
      <c r="M8" s="61">
        <f>L8*'Расчет субсидий'!O8</f>
        <v>1.0147553714729485</v>
      </c>
      <c r="N8" s="62">
        <f t="shared" si="1"/>
        <v>4048.3474088360981</v>
      </c>
      <c r="O8" s="5" t="s">
        <v>390</v>
      </c>
      <c r="P8" s="5" t="s">
        <v>390</v>
      </c>
      <c r="Q8" s="5" t="s">
        <v>390</v>
      </c>
      <c r="R8" s="5" t="s">
        <v>390</v>
      </c>
      <c r="S8" s="5" t="s">
        <v>390</v>
      </c>
      <c r="T8" s="5" t="s">
        <v>390</v>
      </c>
      <c r="U8" s="61" t="s">
        <v>401</v>
      </c>
      <c r="V8" s="61" t="s">
        <v>401</v>
      </c>
      <c r="W8" s="63" t="s">
        <v>401</v>
      </c>
      <c r="X8" s="64">
        <f t="shared" ref="X8:X25" si="4">D8+G8+J8+M8</f>
        <v>0.39539432054801427</v>
      </c>
    </row>
    <row r="9" spans="1:24" ht="15" customHeight="1">
      <c r="A9" s="59" t="s">
        <v>6</v>
      </c>
      <c r="B9" s="60">
        <f>'Расчет субсидий'!AF9</f>
        <v>8540.7181818181707</v>
      </c>
      <c r="C9" s="61">
        <f>'Расчет субсидий'!D9-1</f>
        <v>6.156663640761062E-2</v>
      </c>
      <c r="D9" s="61">
        <f>C9*'Расчет субсидий'!E9</f>
        <v>1.2313327281522124</v>
      </c>
      <c r="E9" s="62">
        <f t="shared" si="2"/>
        <v>2367.4700307888979</v>
      </c>
      <c r="F9" s="61">
        <f>'Расчет субсидий'!F9-1</f>
        <v>0</v>
      </c>
      <c r="G9" s="61">
        <f>F9*'Расчет субсидий'!G9</f>
        <v>0</v>
      </c>
      <c r="H9" s="62">
        <f t="shared" si="0"/>
        <v>0</v>
      </c>
      <c r="I9" s="61">
        <f>'Расчет субсидий'!J9-1</f>
        <v>1.778845041975341E-3</v>
      </c>
      <c r="J9" s="61">
        <f>I9*'Расчет субсидий'!K9</f>
        <v>2.6682675629630115E-2</v>
      </c>
      <c r="K9" s="62">
        <f t="shared" si="3"/>
        <v>51.302489936417658</v>
      </c>
      <c r="L9" s="61">
        <f>'Расчет субсидий'!N9-1</f>
        <v>0.15920269220812844</v>
      </c>
      <c r="M9" s="61">
        <f>L9*'Расчет субсидий'!O9</f>
        <v>3.1840538441625688</v>
      </c>
      <c r="N9" s="62">
        <f t="shared" si="1"/>
        <v>6121.9456610928546</v>
      </c>
      <c r="O9" s="5" t="s">
        <v>390</v>
      </c>
      <c r="P9" s="5" t="s">
        <v>390</v>
      </c>
      <c r="Q9" s="5" t="s">
        <v>390</v>
      </c>
      <c r="R9" s="5" t="s">
        <v>390</v>
      </c>
      <c r="S9" s="5" t="s">
        <v>390</v>
      </c>
      <c r="T9" s="5" t="s">
        <v>390</v>
      </c>
      <c r="U9" s="61" t="s">
        <v>401</v>
      </c>
      <c r="V9" s="61" t="s">
        <v>401</v>
      </c>
      <c r="W9" s="63" t="s">
        <v>401</v>
      </c>
      <c r="X9" s="64">
        <f t="shared" si="4"/>
        <v>4.4420692479444117</v>
      </c>
    </row>
    <row r="10" spans="1:24" ht="15" customHeight="1">
      <c r="A10" s="59" t="s">
        <v>7</v>
      </c>
      <c r="B10" s="60">
        <f>'Расчет субсидий'!AF10</f>
        <v>-2087.6636363636426</v>
      </c>
      <c r="C10" s="61">
        <f>'Расчет субсидий'!D10-1</f>
        <v>1.5435889640373013E-2</v>
      </c>
      <c r="D10" s="61">
        <f>C10*'Расчет субсидий'!E10</f>
        <v>0.30871779280746026</v>
      </c>
      <c r="E10" s="62">
        <f t="shared" si="2"/>
        <v>175.06324617495432</v>
      </c>
      <c r="F10" s="61">
        <f>'Расчет субсидий'!F10-1</f>
        <v>0</v>
      </c>
      <c r="G10" s="61">
        <f>F10*'Расчет субсидий'!G10</f>
        <v>0</v>
      </c>
      <c r="H10" s="62">
        <f t="shared" si="0"/>
        <v>0</v>
      </c>
      <c r="I10" s="61">
        <f>'Расчет субсидий'!J10-1</f>
        <v>4.0590821964145984E-3</v>
      </c>
      <c r="J10" s="61">
        <f>I10*'Расчет субсидий'!K10</f>
        <v>6.0886232946218977E-2</v>
      </c>
      <c r="K10" s="62">
        <f t="shared" si="3"/>
        <v>34.526489354558414</v>
      </c>
      <c r="L10" s="61">
        <f>'Расчет субсидий'!N10-1</f>
        <v>-0.202556220676266</v>
      </c>
      <c r="M10" s="61">
        <f>L10*'Расчет субсидий'!O10</f>
        <v>-4.0511244135253204</v>
      </c>
      <c r="N10" s="62">
        <f t="shared" si="1"/>
        <v>-2297.2533718931554</v>
      </c>
      <c r="O10" s="5" t="s">
        <v>390</v>
      </c>
      <c r="P10" s="5" t="s">
        <v>390</v>
      </c>
      <c r="Q10" s="5" t="s">
        <v>390</v>
      </c>
      <c r="R10" s="5" t="s">
        <v>390</v>
      </c>
      <c r="S10" s="5" t="s">
        <v>390</v>
      </c>
      <c r="T10" s="5" t="s">
        <v>390</v>
      </c>
      <c r="U10" s="61" t="s">
        <v>401</v>
      </c>
      <c r="V10" s="61" t="s">
        <v>401</v>
      </c>
      <c r="W10" s="63" t="s">
        <v>401</v>
      </c>
      <c r="X10" s="64">
        <f t="shared" si="4"/>
        <v>-3.6815203877716414</v>
      </c>
    </row>
    <row r="11" spans="1:24" ht="15" customHeight="1">
      <c r="A11" s="59" t="s">
        <v>8</v>
      </c>
      <c r="B11" s="60">
        <f>'Расчет субсидий'!AF11</f>
        <v>-5988</v>
      </c>
      <c r="C11" s="61">
        <f>'Расчет субсидий'!D11-1</f>
        <v>2.9819620208422215E-2</v>
      </c>
      <c r="D11" s="61">
        <f>C11*'Расчет субсидий'!E11</f>
        <v>0.5963924041684443</v>
      </c>
      <c r="E11" s="62">
        <f t="shared" si="2"/>
        <v>590.93479329096033</v>
      </c>
      <c r="F11" s="61">
        <f>'Расчет субсидий'!F11-1</f>
        <v>0</v>
      </c>
      <c r="G11" s="61">
        <f>F11*'Расчет субсидий'!G11</f>
        <v>0</v>
      </c>
      <c r="H11" s="62">
        <f t="shared" si="0"/>
        <v>0</v>
      </c>
      <c r="I11" s="61">
        <f>'Расчет субсидий'!J11-1</f>
        <v>8.6335297296580293E-4</v>
      </c>
      <c r="J11" s="61">
        <f>I11*'Расчет субсидий'!K11</f>
        <v>1.2950294594487044E-2</v>
      </c>
      <c r="K11" s="62">
        <f t="shared" si="3"/>
        <v>12.831785927791261</v>
      </c>
      <c r="L11" s="61">
        <f>'Расчет субсидий'!N11-1</f>
        <v>-0.33263226015207892</v>
      </c>
      <c r="M11" s="61">
        <f>L11*'Расчет субсидий'!O11</f>
        <v>-6.6526452030415779</v>
      </c>
      <c r="N11" s="62">
        <f t="shared" si="1"/>
        <v>-6591.7665792187518</v>
      </c>
      <c r="O11" s="5" t="s">
        <v>390</v>
      </c>
      <c r="P11" s="5" t="s">
        <v>390</v>
      </c>
      <c r="Q11" s="5" t="s">
        <v>390</v>
      </c>
      <c r="R11" s="5" t="s">
        <v>390</v>
      </c>
      <c r="S11" s="5" t="s">
        <v>390</v>
      </c>
      <c r="T11" s="5" t="s">
        <v>390</v>
      </c>
      <c r="U11" s="61" t="s">
        <v>401</v>
      </c>
      <c r="V11" s="61" t="s">
        <v>401</v>
      </c>
      <c r="W11" s="63" t="s">
        <v>401</v>
      </c>
      <c r="X11" s="64">
        <f t="shared" si="4"/>
        <v>-6.0433025042786461</v>
      </c>
    </row>
    <row r="12" spans="1:24" ht="15" customHeight="1">
      <c r="A12" s="59" t="s">
        <v>9</v>
      </c>
      <c r="B12" s="60">
        <f>'Расчет субсидий'!AF12</f>
        <v>1895.3545454545456</v>
      </c>
      <c r="C12" s="61">
        <f>'Расчет субсидий'!D12-1</f>
        <v>6.1311281252493188E-2</v>
      </c>
      <c r="D12" s="61">
        <f>C12*'Расчет субсидий'!E12</f>
        <v>1.2262256250498638</v>
      </c>
      <c r="E12" s="62">
        <f t="shared" si="2"/>
        <v>543.60002970109281</v>
      </c>
      <c r="F12" s="61">
        <f>'Расчет субсидий'!F12-1</f>
        <v>0</v>
      </c>
      <c r="G12" s="61">
        <f>F12*'Расчет субсидий'!G12</f>
        <v>0</v>
      </c>
      <c r="H12" s="62">
        <f t="shared" si="0"/>
        <v>0</v>
      </c>
      <c r="I12" s="61">
        <f>'Расчет субсидий'!J12-1</f>
        <v>7.2510571919504052E-4</v>
      </c>
      <c r="J12" s="61">
        <f>I12*'Расчет субсидий'!K12</f>
        <v>1.0876585787925608E-2</v>
      </c>
      <c r="K12" s="62">
        <f t="shared" si="3"/>
        <v>4.8217165231092087</v>
      </c>
      <c r="L12" s="61">
        <f>'Расчет субсидий'!N12-1</f>
        <v>0.15191716550719958</v>
      </c>
      <c r="M12" s="61">
        <f>L12*'Расчет субсидий'!O12</f>
        <v>3.0383433101439916</v>
      </c>
      <c r="N12" s="62">
        <f t="shared" si="1"/>
        <v>1346.9327992303436</v>
      </c>
      <c r="O12" s="5" t="s">
        <v>390</v>
      </c>
      <c r="P12" s="5" t="s">
        <v>390</v>
      </c>
      <c r="Q12" s="5" t="s">
        <v>390</v>
      </c>
      <c r="R12" s="5" t="s">
        <v>390</v>
      </c>
      <c r="S12" s="5" t="s">
        <v>390</v>
      </c>
      <c r="T12" s="5" t="s">
        <v>390</v>
      </c>
      <c r="U12" s="61" t="s">
        <v>401</v>
      </c>
      <c r="V12" s="61" t="s">
        <v>401</v>
      </c>
      <c r="W12" s="63" t="s">
        <v>401</v>
      </c>
      <c r="X12" s="64">
        <f t="shared" si="4"/>
        <v>4.2754455209817808</v>
      </c>
    </row>
    <row r="13" spans="1:24" ht="15" customHeight="1">
      <c r="A13" s="59" t="s">
        <v>10</v>
      </c>
      <c r="B13" s="60">
        <f>'Расчет субсидий'!AF13</f>
        <v>-8245.1181818181867</v>
      </c>
      <c r="C13" s="61">
        <f>'Расчет субсидий'!D13-1</f>
        <v>-0.1086933188753062</v>
      </c>
      <c r="D13" s="61">
        <f>C13*'Расчет субсидий'!E13</f>
        <v>-2.173866377506124</v>
      </c>
      <c r="E13" s="62">
        <f t="shared" si="2"/>
        <v>-1927.5334127432266</v>
      </c>
      <c r="F13" s="61">
        <f>'Расчет субсидий'!F13-1</f>
        <v>0</v>
      </c>
      <c r="G13" s="61">
        <f>F13*'Расчет субсидий'!G13</f>
        <v>0</v>
      </c>
      <c r="H13" s="62">
        <f t="shared" si="0"/>
        <v>0</v>
      </c>
      <c r="I13" s="61">
        <f>'Расчет субсидий'!J13-1</f>
        <v>0.20062196022902179</v>
      </c>
      <c r="J13" s="61">
        <f>I13*'Расчет субсидий'!K13</f>
        <v>3.0093294034353271</v>
      </c>
      <c r="K13" s="62">
        <f t="shared" si="3"/>
        <v>2668.3254477336864</v>
      </c>
      <c r="L13" s="61">
        <f>'Расчет субсидий'!N13-1</f>
        <v>-0.50671412392816695</v>
      </c>
      <c r="M13" s="61">
        <f>L13*'Расчет субсидий'!O13</f>
        <v>-10.134282478563339</v>
      </c>
      <c r="N13" s="62">
        <f t="shared" si="1"/>
        <v>-8985.9102168086447</v>
      </c>
      <c r="O13" s="5" t="s">
        <v>390</v>
      </c>
      <c r="P13" s="5" t="s">
        <v>390</v>
      </c>
      <c r="Q13" s="5" t="s">
        <v>390</v>
      </c>
      <c r="R13" s="5" t="s">
        <v>390</v>
      </c>
      <c r="S13" s="5" t="s">
        <v>390</v>
      </c>
      <c r="T13" s="5" t="s">
        <v>390</v>
      </c>
      <c r="U13" s="61" t="s">
        <v>401</v>
      </c>
      <c r="V13" s="61" t="s">
        <v>401</v>
      </c>
      <c r="W13" s="63" t="s">
        <v>401</v>
      </c>
      <c r="X13" s="64">
        <f t="shared" si="4"/>
        <v>-9.2988194526341363</v>
      </c>
    </row>
    <row r="14" spans="1:24" ht="15" customHeight="1">
      <c r="A14" s="59" t="s">
        <v>11</v>
      </c>
      <c r="B14" s="60">
        <f>'Расчет субсидий'!AF14</f>
        <v>1278.9545454545441</v>
      </c>
      <c r="C14" s="61">
        <f>'Расчет субсидий'!D14-1</f>
        <v>9.1248138239688137E-2</v>
      </c>
      <c r="D14" s="61">
        <f>C14*'Расчет субсидий'!E14</f>
        <v>1.8249627647937627</v>
      </c>
      <c r="E14" s="62">
        <f t="shared" si="2"/>
        <v>1211.6388988289723</v>
      </c>
      <c r="F14" s="61">
        <f>'Расчет субсидий'!F14-1</f>
        <v>0</v>
      </c>
      <c r="G14" s="61">
        <f>F14*'Расчет субсидий'!G14</f>
        <v>0</v>
      </c>
      <c r="H14" s="62">
        <f t="shared" si="0"/>
        <v>0</v>
      </c>
      <c r="I14" s="61">
        <f>'Расчет субсидий'!J14-1</f>
        <v>7.1967039096088037E-4</v>
      </c>
      <c r="J14" s="61">
        <f>I14*'Расчет субсидий'!K14</f>
        <v>1.0795055864413206E-2</v>
      </c>
      <c r="K14" s="62">
        <f t="shared" si="3"/>
        <v>7.1671103940758929</v>
      </c>
      <c r="L14" s="61">
        <f>'Расчет субсидий'!N14-1</f>
        <v>4.5297670405521906E-3</v>
      </c>
      <c r="M14" s="61">
        <f>L14*'Расчет субсидий'!O14</f>
        <v>9.0595340811043812E-2</v>
      </c>
      <c r="N14" s="62">
        <f t="shared" si="1"/>
        <v>60.148536231495903</v>
      </c>
      <c r="O14" s="5" t="s">
        <v>390</v>
      </c>
      <c r="P14" s="5" t="s">
        <v>390</v>
      </c>
      <c r="Q14" s="5" t="s">
        <v>390</v>
      </c>
      <c r="R14" s="5" t="s">
        <v>390</v>
      </c>
      <c r="S14" s="5" t="s">
        <v>390</v>
      </c>
      <c r="T14" s="5" t="s">
        <v>390</v>
      </c>
      <c r="U14" s="61" t="s">
        <v>401</v>
      </c>
      <c r="V14" s="61" t="s">
        <v>401</v>
      </c>
      <c r="W14" s="63" t="s">
        <v>401</v>
      </c>
      <c r="X14" s="64">
        <f t="shared" si="4"/>
        <v>1.9263531614692198</v>
      </c>
    </row>
    <row r="15" spans="1:24" ht="15" customHeight="1">
      <c r="A15" s="59" t="s">
        <v>12</v>
      </c>
      <c r="B15" s="60">
        <f>'Расчет субсидий'!AF15</f>
        <v>-9954.3545454545456</v>
      </c>
      <c r="C15" s="61">
        <f>'Расчет субсидий'!D15-1</f>
        <v>7.1676812537817991E-2</v>
      </c>
      <c r="D15" s="61">
        <f>C15*'Расчет субсидий'!E15</f>
        <v>1.4335362507563598</v>
      </c>
      <c r="E15" s="62">
        <f t="shared" si="2"/>
        <v>1401.8589195111736</v>
      </c>
      <c r="F15" s="61">
        <f>'Расчет субсидий'!F15-1</f>
        <v>0</v>
      </c>
      <c r="G15" s="61">
        <f>F15*'Расчет субсидий'!G15</f>
        <v>0</v>
      </c>
      <c r="H15" s="62">
        <f t="shared" si="0"/>
        <v>0</v>
      </c>
      <c r="I15" s="61">
        <f>'Расчет субсидий'!J15-1</f>
        <v>5.8364088919407031E-3</v>
      </c>
      <c r="J15" s="61">
        <f>I15*'Расчет субсидий'!K15</f>
        <v>8.7546133379110547E-2</v>
      </c>
      <c r="K15" s="62">
        <f t="shared" si="3"/>
        <v>85.611597112711891</v>
      </c>
      <c r="L15" s="61">
        <f>'Расчет субсидий'!N15-1</f>
        <v>-0.58501860540365636</v>
      </c>
      <c r="M15" s="61">
        <f>L15*'Расчет субсидий'!O15</f>
        <v>-11.700372108073127</v>
      </c>
      <c r="N15" s="62">
        <f t="shared" si="1"/>
        <v>-11441.825062078429</v>
      </c>
      <c r="O15" s="5" t="s">
        <v>390</v>
      </c>
      <c r="P15" s="5" t="s">
        <v>390</v>
      </c>
      <c r="Q15" s="5" t="s">
        <v>390</v>
      </c>
      <c r="R15" s="5" t="s">
        <v>390</v>
      </c>
      <c r="S15" s="5" t="s">
        <v>390</v>
      </c>
      <c r="T15" s="5" t="s">
        <v>390</v>
      </c>
      <c r="U15" s="61" t="s">
        <v>401</v>
      </c>
      <c r="V15" s="61" t="s">
        <v>401</v>
      </c>
      <c r="W15" s="63" t="s">
        <v>401</v>
      </c>
      <c r="X15" s="64">
        <f t="shared" si="4"/>
        <v>-10.179289723937657</v>
      </c>
    </row>
    <row r="16" spans="1:24" ht="15" customHeight="1">
      <c r="A16" s="59" t="s">
        <v>13</v>
      </c>
      <c r="B16" s="60">
        <f>'Расчет субсидий'!AF16</f>
        <v>-2579.9727272727287</v>
      </c>
      <c r="C16" s="61">
        <f>'Расчет субсидий'!D16-1</f>
        <v>-2.9904511966171832E-2</v>
      </c>
      <c r="D16" s="61">
        <f>C16*'Расчет субсидий'!E16</f>
        <v>-0.59809023932343663</v>
      </c>
      <c r="E16" s="62">
        <f t="shared" si="2"/>
        <v>-276.08570280059541</v>
      </c>
      <c r="F16" s="61">
        <f>'Расчет субсидий'!F16-1</f>
        <v>0</v>
      </c>
      <c r="G16" s="61">
        <f>F16*'Расчет субсидий'!G16</f>
        <v>0</v>
      </c>
      <c r="H16" s="62">
        <f t="shared" si="0"/>
        <v>0</v>
      </c>
      <c r="I16" s="61">
        <f>'Расчет субсидий'!J16-1</f>
        <v>5.2044210752226761E-3</v>
      </c>
      <c r="J16" s="61">
        <f>I16*'Расчет субсидий'!K16</f>
        <v>7.8066316128340141E-2</v>
      </c>
      <c r="K16" s="62">
        <f>$B16*J16/$X16</f>
        <v>36.036357620092787</v>
      </c>
      <c r="L16" s="61">
        <f>'Расчет субсидий'!N16-1</f>
        <v>-0.25345125107851596</v>
      </c>
      <c r="M16" s="61">
        <f>L16*'Расчет субсидий'!O16</f>
        <v>-5.0690250215703188</v>
      </c>
      <c r="N16" s="62">
        <f t="shared" si="1"/>
        <v>-2339.9233820922263</v>
      </c>
      <c r="O16" s="5" t="s">
        <v>390</v>
      </c>
      <c r="P16" s="5" t="s">
        <v>390</v>
      </c>
      <c r="Q16" s="5" t="s">
        <v>390</v>
      </c>
      <c r="R16" s="5" t="s">
        <v>390</v>
      </c>
      <c r="S16" s="5" t="s">
        <v>390</v>
      </c>
      <c r="T16" s="5" t="s">
        <v>390</v>
      </c>
      <c r="U16" s="61" t="s">
        <v>401</v>
      </c>
      <c r="V16" s="61" t="s">
        <v>401</v>
      </c>
      <c r="W16" s="63" t="s">
        <v>401</v>
      </c>
      <c r="X16" s="64">
        <f t="shared" si="4"/>
        <v>-5.5890489447654152</v>
      </c>
    </row>
    <row r="17" spans="1:24" ht="15" customHeight="1">
      <c r="A17" s="57" t="s">
        <v>365</v>
      </c>
      <c r="B17" s="58">
        <f>SUM(B18:B26)</f>
        <v>-317.44545454545403</v>
      </c>
      <c r="C17" s="58"/>
      <c r="D17" s="58"/>
      <c r="E17" s="58">
        <f>SUM(E18:E26)</f>
        <v>-455.75288502262458</v>
      </c>
      <c r="F17" s="58"/>
      <c r="G17" s="58"/>
      <c r="H17" s="58">
        <f>SUM(H18:H26)</f>
        <v>0</v>
      </c>
      <c r="I17" s="58"/>
      <c r="J17" s="58"/>
      <c r="K17" s="58">
        <f>SUM(K18:K26)</f>
        <v>-16.567784804786594</v>
      </c>
      <c r="L17" s="58"/>
      <c r="M17" s="58"/>
      <c r="N17" s="58">
        <f>SUM(N18:N26)</f>
        <v>154.87521528195717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</row>
    <row r="18" spans="1:24" ht="15" customHeight="1">
      <c r="A18" s="65" t="s">
        <v>366</v>
      </c>
      <c r="B18" s="60">
        <f>'Расчет субсидий'!AF18</f>
        <v>0</v>
      </c>
      <c r="C18" s="61">
        <f>'Расчет субсидий'!D18-1</f>
        <v>-0.21892540461781429</v>
      </c>
      <c r="D18" s="61">
        <f>C18*'Расчет субсидий'!E18</f>
        <v>-4.3785080923562862</v>
      </c>
      <c r="E18" s="62">
        <f t="shared" si="2"/>
        <v>0</v>
      </c>
      <c r="F18" s="61">
        <f>'Расчет субсидий'!F18-1</f>
        <v>0</v>
      </c>
      <c r="G18" s="61">
        <f>F18*'Расчет субсидий'!G18</f>
        <v>0</v>
      </c>
      <c r="H18" s="62">
        <f t="shared" ref="H18:H26" si="5">$B18*G18/$X18</f>
        <v>0</v>
      </c>
      <c r="I18" s="61">
        <f>'Расчет субсидий'!J18-1</f>
        <v>-1.0193622885073528E-2</v>
      </c>
      <c r="J18" s="61">
        <f>I18*'Расчет субсидий'!K18</f>
        <v>-0.15290434327610292</v>
      </c>
      <c r="K18" s="62">
        <f t="shared" si="3"/>
        <v>0</v>
      </c>
      <c r="L18" s="61">
        <f>'Расчет субсидий'!N18-1</f>
        <v>0.30000000000000004</v>
      </c>
      <c r="M18" s="61">
        <f>L18*'Расчет субсидий'!O18</f>
        <v>6.0000000000000009</v>
      </c>
      <c r="N18" s="62">
        <f t="shared" ref="N18:N26" si="6">$B18*M18/$X18</f>
        <v>0</v>
      </c>
      <c r="O18" s="5" t="s">
        <v>390</v>
      </c>
      <c r="P18" s="5" t="s">
        <v>390</v>
      </c>
      <c r="Q18" s="5" t="s">
        <v>390</v>
      </c>
      <c r="R18" s="5" t="s">
        <v>390</v>
      </c>
      <c r="S18" s="5" t="s">
        <v>390</v>
      </c>
      <c r="T18" s="5" t="s">
        <v>390</v>
      </c>
      <c r="U18" s="61" t="s">
        <v>401</v>
      </c>
      <c r="V18" s="61" t="s">
        <v>401</v>
      </c>
      <c r="W18" s="63" t="s">
        <v>401</v>
      </c>
      <c r="X18" s="64">
        <f t="shared" si="4"/>
        <v>1.4685875643676116</v>
      </c>
    </row>
    <row r="19" spans="1:24" ht="15" customHeight="1">
      <c r="A19" s="65" t="s">
        <v>367</v>
      </c>
      <c r="B19" s="60">
        <f>'Расчет субсидий'!AF19</f>
        <v>181.0090909090909</v>
      </c>
      <c r="C19" s="61">
        <f>'Расчет субсидий'!D19-1</f>
        <v>0.10605547554381056</v>
      </c>
      <c r="D19" s="61">
        <f>C19*'Расчет субсидий'!E19</f>
        <v>2.1211095108762112</v>
      </c>
      <c r="E19" s="62">
        <f t="shared" si="2"/>
        <v>60.392046790696476</v>
      </c>
      <c r="F19" s="61">
        <f>'Расчет субсидий'!F19-1</f>
        <v>0</v>
      </c>
      <c r="G19" s="61">
        <f>F19*'Расчет субсидий'!G19</f>
        <v>0</v>
      </c>
      <c r="H19" s="62">
        <f t="shared" si="5"/>
        <v>0</v>
      </c>
      <c r="I19" s="61">
        <f>'Расчет субсидий'!J19-1</f>
        <v>-1.0193622885073528E-2</v>
      </c>
      <c r="J19" s="61">
        <f>I19*'Расчет субсидий'!K19</f>
        <v>-0.15290434327610292</v>
      </c>
      <c r="K19" s="62">
        <f t="shared" si="3"/>
        <v>-4.3534792552113704</v>
      </c>
      <c r="L19" s="61">
        <f>'Расчет субсидий'!N19-1</f>
        <v>0.21946280991735545</v>
      </c>
      <c r="M19" s="61">
        <f>L19*'Расчет субсидий'!O19</f>
        <v>4.389256198347109</v>
      </c>
      <c r="N19" s="62">
        <f t="shared" si="6"/>
        <v>124.97052337360579</v>
      </c>
      <c r="O19" s="5" t="s">
        <v>390</v>
      </c>
      <c r="P19" s="5" t="s">
        <v>390</v>
      </c>
      <c r="Q19" s="5" t="s">
        <v>390</v>
      </c>
      <c r="R19" s="5" t="s">
        <v>390</v>
      </c>
      <c r="S19" s="5" t="s">
        <v>390</v>
      </c>
      <c r="T19" s="5" t="s">
        <v>390</v>
      </c>
      <c r="U19" s="61" t="s">
        <v>401</v>
      </c>
      <c r="V19" s="61" t="s">
        <v>401</v>
      </c>
      <c r="W19" s="63" t="s">
        <v>401</v>
      </c>
      <c r="X19" s="64">
        <f t="shared" si="4"/>
        <v>6.3574613659472172</v>
      </c>
    </row>
    <row r="20" spans="1:24" ht="15" customHeight="1">
      <c r="A20" s="65" t="s">
        <v>368</v>
      </c>
      <c r="B20" s="60">
        <f>'Расчет субсидий'!AF20</f>
        <v>29.336363636363672</v>
      </c>
      <c r="C20" s="61">
        <f>'Расчет субсидий'!D20-1</f>
        <v>0.17565122605492367</v>
      </c>
      <c r="D20" s="61">
        <f>C20*'Расчет субсидий'!E20</f>
        <v>3.5130245210984734</v>
      </c>
      <c r="E20" s="62">
        <f t="shared" si="2"/>
        <v>27.345969226460465</v>
      </c>
      <c r="F20" s="61">
        <f>'Расчет субсидий'!F20-1</f>
        <v>0</v>
      </c>
      <c r="G20" s="61">
        <f>F20*'Расчет субсидий'!G20</f>
        <v>0</v>
      </c>
      <c r="H20" s="62">
        <f t="shared" si="5"/>
        <v>0</v>
      </c>
      <c r="I20" s="61">
        <f>'Расчет субсидий'!J20-1</f>
        <v>-1.0193622885073528E-2</v>
      </c>
      <c r="J20" s="61">
        <f>I20*'Расчет субсидий'!K20</f>
        <v>-0.15290434327610292</v>
      </c>
      <c r="K20" s="62">
        <f t="shared" si="3"/>
        <v>-1.1902329291208642</v>
      </c>
      <c r="L20" s="61">
        <f>'Расчет субсидий'!N20-1</f>
        <v>2.0430107526881791E-2</v>
      </c>
      <c r="M20" s="61">
        <f>L20*'Расчет субсидий'!O20</f>
        <v>0.40860215053763582</v>
      </c>
      <c r="N20" s="62">
        <f t="shared" si="6"/>
        <v>3.1806273390240727</v>
      </c>
      <c r="O20" s="5" t="s">
        <v>390</v>
      </c>
      <c r="P20" s="5" t="s">
        <v>390</v>
      </c>
      <c r="Q20" s="5" t="s">
        <v>390</v>
      </c>
      <c r="R20" s="5" t="s">
        <v>390</v>
      </c>
      <c r="S20" s="5" t="s">
        <v>390</v>
      </c>
      <c r="T20" s="5" t="s">
        <v>390</v>
      </c>
      <c r="U20" s="61" t="s">
        <v>401</v>
      </c>
      <c r="V20" s="61" t="s">
        <v>401</v>
      </c>
      <c r="W20" s="63" t="s">
        <v>401</v>
      </c>
      <c r="X20" s="64">
        <f t="shared" si="4"/>
        <v>3.7687223283600062</v>
      </c>
    </row>
    <row r="21" spans="1:24" ht="15" customHeight="1">
      <c r="A21" s="65" t="s">
        <v>369</v>
      </c>
      <c r="B21" s="60">
        <f>'Расчет субсидий'!AF21</f>
        <v>-6.7181818181818187</v>
      </c>
      <c r="C21" s="61">
        <f>'Расчет субсидий'!D21-1</f>
        <v>-0.15644175327187226</v>
      </c>
      <c r="D21" s="61">
        <f>C21*'Расчет субсидий'!E21</f>
        <v>-3.1288350654374453</v>
      </c>
      <c r="E21" s="62">
        <f t="shared" si="2"/>
        <v>-8.5069568042366317</v>
      </c>
      <c r="F21" s="61">
        <f>'Расчет субсидий'!F21-1</f>
        <v>0</v>
      </c>
      <c r="G21" s="61">
        <f>F21*'Расчет субсидий'!G21</f>
        <v>0</v>
      </c>
      <c r="H21" s="62">
        <f t="shared" si="5"/>
        <v>0</v>
      </c>
      <c r="I21" s="61">
        <f>'Расчет субсидий'!J21-1</f>
        <v>-1.0193622885073528E-2</v>
      </c>
      <c r="J21" s="61">
        <f>I21*'Расчет субсидий'!K21</f>
        <v>-0.15290434327610292</v>
      </c>
      <c r="K21" s="62">
        <f t="shared" si="3"/>
        <v>-0.41573001331986736</v>
      </c>
      <c r="L21" s="61">
        <f>'Расчет субсидий'!N21-1</f>
        <v>4.0540540540540571E-2</v>
      </c>
      <c r="M21" s="61">
        <f>L21*'Расчет субсидий'!O21</f>
        <v>0.81081081081081141</v>
      </c>
      <c r="N21" s="62">
        <f t="shared" si="6"/>
        <v>2.2045049993746799</v>
      </c>
      <c r="O21" s="5" t="s">
        <v>390</v>
      </c>
      <c r="P21" s="5" t="s">
        <v>390</v>
      </c>
      <c r="Q21" s="5" t="s">
        <v>390</v>
      </c>
      <c r="R21" s="5" t="s">
        <v>390</v>
      </c>
      <c r="S21" s="5" t="s">
        <v>390</v>
      </c>
      <c r="T21" s="5" t="s">
        <v>390</v>
      </c>
      <c r="U21" s="61" t="s">
        <v>401</v>
      </c>
      <c r="V21" s="61" t="s">
        <v>401</v>
      </c>
      <c r="W21" s="63" t="s">
        <v>401</v>
      </c>
      <c r="X21" s="64">
        <f t="shared" si="4"/>
        <v>-2.4709285979027369</v>
      </c>
    </row>
    <row r="22" spans="1:24" ht="15" customHeight="1">
      <c r="A22" s="65" t="s">
        <v>370</v>
      </c>
      <c r="B22" s="60">
        <f>'Расчет субсидий'!AF22</f>
        <v>0</v>
      </c>
      <c r="C22" s="61">
        <f>'Расчет субсидий'!D22-1</f>
        <v>-0.57319762311542677</v>
      </c>
      <c r="D22" s="61">
        <f>C22*'Расчет субсидий'!E22</f>
        <v>-11.463952462308535</v>
      </c>
      <c r="E22" s="62">
        <f t="shared" si="2"/>
        <v>0</v>
      </c>
      <c r="F22" s="61">
        <f>'Расчет субсидий'!F22-1</f>
        <v>0</v>
      </c>
      <c r="G22" s="61">
        <f>F22*'Расчет субсидий'!G22</f>
        <v>0</v>
      </c>
      <c r="H22" s="62">
        <f t="shared" si="5"/>
        <v>0</v>
      </c>
      <c r="I22" s="61">
        <f>'Расчет субсидий'!J22-1</f>
        <v>-1.0193622885073528E-2</v>
      </c>
      <c r="J22" s="61">
        <f>I22*'Расчет субсидий'!K22</f>
        <v>-0.15290434327610292</v>
      </c>
      <c r="K22" s="62">
        <f t="shared" si="3"/>
        <v>0</v>
      </c>
      <c r="L22" s="61">
        <f>'Расчет субсидий'!N22-1</f>
        <v>6.2146892655367214E-2</v>
      </c>
      <c r="M22" s="61">
        <f>L22*'Расчет субсидий'!O22</f>
        <v>1.2429378531073443</v>
      </c>
      <c r="N22" s="62">
        <f t="shared" si="6"/>
        <v>0</v>
      </c>
      <c r="O22" s="5" t="s">
        <v>390</v>
      </c>
      <c r="P22" s="5" t="s">
        <v>390</v>
      </c>
      <c r="Q22" s="5" t="s">
        <v>390</v>
      </c>
      <c r="R22" s="5" t="s">
        <v>390</v>
      </c>
      <c r="S22" s="5" t="s">
        <v>390</v>
      </c>
      <c r="T22" s="5" t="s">
        <v>390</v>
      </c>
      <c r="U22" s="61" t="s">
        <v>401</v>
      </c>
      <c r="V22" s="61" t="s">
        <v>401</v>
      </c>
      <c r="W22" s="63" t="s">
        <v>401</v>
      </c>
      <c r="X22" s="64">
        <f t="shared" si="4"/>
        <v>-10.373918952477293</v>
      </c>
    </row>
    <row r="23" spans="1:24" ht="15" customHeight="1">
      <c r="A23" s="65" t="s">
        <v>371</v>
      </c>
      <c r="B23" s="60">
        <f>'Расчет субсидий'!AF23</f>
        <v>0</v>
      </c>
      <c r="C23" s="61">
        <f>'Расчет субсидий'!D23-1</f>
        <v>-7.075432725462738E-2</v>
      </c>
      <c r="D23" s="61">
        <f>C23*'Расчет субсидий'!E23</f>
        <v>-1.4150865450925476</v>
      </c>
      <c r="E23" s="62">
        <f t="shared" si="2"/>
        <v>0</v>
      </c>
      <c r="F23" s="61">
        <f>'Расчет субсидий'!F23-1</f>
        <v>0</v>
      </c>
      <c r="G23" s="61">
        <f>F23*'Расчет субсидий'!G23</f>
        <v>0</v>
      </c>
      <c r="H23" s="62">
        <f t="shared" si="5"/>
        <v>0</v>
      </c>
      <c r="I23" s="61">
        <f>'Расчет субсидий'!J23-1</f>
        <v>-1.0193622885073528E-2</v>
      </c>
      <c r="J23" s="61">
        <f>I23*'Расчет субсидий'!K23</f>
        <v>-0.15290434327610292</v>
      </c>
      <c r="K23" s="62">
        <f t="shared" si="3"/>
        <v>0</v>
      </c>
      <c r="L23" s="61">
        <f>'Расчет субсидий'!N23-1</f>
        <v>0.23086071987480428</v>
      </c>
      <c r="M23" s="61">
        <f>L23*'Расчет субсидий'!O23</f>
        <v>4.6172143974960855</v>
      </c>
      <c r="N23" s="62">
        <f t="shared" si="6"/>
        <v>0</v>
      </c>
      <c r="O23" s="5" t="s">
        <v>390</v>
      </c>
      <c r="P23" s="5" t="s">
        <v>390</v>
      </c>
      <c r="Q23" s="5" t="s">
        <v>390</v>
      </c>
      <c r="R23" s="5" t="s">
        <v>390</v>
      </c>
      <c r="S23" s="5" t="s">
        <v>390</v>
      </c>
      <c r="T23" s="5" t="s">
        <v>390</v>
      </c>
      <c r="U23" s="61" t="s">
        <v>401</v>
      </c>
      <c r="V23" s="61" t="s">
        <v>401</v>
      </c>
      <c r="W23" s="63" t="s">
        <v>401</v>
      </c>
      <c r="X23" s="64">
        <f t="shared" si="4"/>
        <v>3.0492235091274349</v>
      </c>
    </row>
    <row r="24" spans="1:24" ht="15" customHeight="1">
      <c r="A24" s="65" t="s">
        <v>372</v>
      </c>
      <c r="B24" s="60">
        <f>'Расчет субсидий'!AF24</f>
        <v>-457.88181818181783</v>
      </c>
      <c r="C24" s="61">
        <f>'Расчет субсидий'!D24-1</f>
        <v>-0.36373535792425826</v>
      </c>
      <c r="D24" s="61">
        <f>C24*'Расчет субсидий'!E24</f>
        <v>-7.2747071584851657</v>
      </c>
      <c r="E24" s="62">
        <f t="shared" si="2"/>
        <v>-336.9681047312456</v>
      </c>
      <c r="F24" s="61">
        <f>'Расчет субсидий'!F24-1</f>
        <v>0</v>
      </c>
      <c r="G24" s="61">
        <f>F24*'Расчет субсидий'!G24</f>
        <v>0</v>
      </c>
      <c r="H24" s="62">
        <f t="shared" si="5"/>
        <v>0</v>
      </c>
      <c r="I24" s="61">
        <f>'Расчет субсидий'!J24-1</f>
        <v>-1.0193622885073528E-2</v>
      </c>
      <c r="J24" s="61">
        <f>I24*'Расчет субсидий'!K24</f>
        <v>-0.15290434327610292</v>
      </c>
      <c r="K24" s="62">
        <f t="shared" si="3"/>
        <v>-7.0826063010422482</v>
      </c>
      <c r="L24" s="61">
        <f>'Расчет субсидий'!N24-1</f>
        <v>-0.12287334593572774</v>
      </c>
      <c r="M24" s="61">
        <f>L24*'Расчет субсидий'!O24</f>
        <v>-2.4574669187145548</v>
      </c>
      <c r="N24" s="62">
        <f t="shared" si="6"/>
        <v>-113.83110714952997</v>
      </c>
      <c r="O24" s="5" t="s">
        <v>390</v>
      </c>
      <c r="P24" s="5" t="s">
        <v>390</v>
      </c>
      <c r="Q24" s="5" t="s">
        <v>390</v>
      </c>
      <c r="R24" s="5" t="s">
        <v>390</v>
      </c>
      <c r="S24" s="5" t="s">
        <v>390</v>
      </c>
      <c r="T24" s="5" t="s">
        <v>390</v>
      </c>
      <c r="U24" s="61" t="s">
        <v>401</v>
      </c>
      <c r="V24" s="61" t="s">
        <v>401</v>
      </c>
      <c r="W24" s="63" t="s">
        <v>401</v>
      </c>
      <c r="X24" s="64">
        <f t="shared" si="4"/>
        <v>-9.8850784204758231</v>
      </c>
    </row>
    <row r="25" spans="1:24" ht="15" customHeight="1">
      <c r="A25" s="65" t="s">
        <v>374</v>
      </c>
      <c r="B25" s="60">
        <f>'Расчет субсидий'!AF25</f>
        <v>0</v>
      </c>
      <c r="C25" s="61">
        <f>'Расчет субсидий'!D25-1</f>
        <v>-0.32361322484135902</v>
      </c>
      <c r="D25" s="61">
        <f>C25*'Расчет субсидий'!E25</f>
        <v>-6.4722644968271803</v>
      </c>
      <c r="E25" s="62">
        <f t="shared" si="2"/>
        <v>0</v>
      </c>
      <c r="F25" s="61">
        <f>'Расчет субсидий'!F25-1</f>
        <v>0</v>
      </c>
      <c r="G25" s="61">
        <f>F25*'Расчет субсидий'!G25</f>
        <v>0</v>
      </c>
      <c r="H25" s="62">
        <f t="shared" si="5"/>
        <v>0</v>
      </c>
      <c r="I25" s="61">
        <f>'Расчет субсидий'!J25-1</f>
        <v>-1.0193622885073528E-2</v>
      </c>
      <c r="J25" s="61">
        <f>I25*'Расчет субсидий'!K25</f>
        <v>-0.15290434327610292</v>
      </c>
      <c r="K25" s="62">
        <f t="shared" si="3"/>
        <v>0</v>
      </c>
      <c r="L25" s="61">
        <f>'Расчет субсидий'!N25-1</f>
        <v>0.25777777777777766</v>
      </c>
      <c r="M25" s="61">
        <f>L25*'Расчет субсидий'!O25</f>
        <v>5.1555555555555532</v>
      </c>
      <c r="N25" s="62">
        <f t="shared" si="6"/>
        <v>0</v>
      </c>
      <c r="O25" s="5" t="s">
        <v>390</v>
      </c>
      <c r="P25" s="5" t="s">
        <v>390</v>
      </c>
      <c r="Q25" s="5" t="s">
        <v>390</v>
      </c>
      <c r="R25" s="5" t="s">
        <v>390</v>
      </c>
      <c r="S25" s="5" t="s">
        <v>390</v>
      </c>
      <c r="T25" s="5" t="s">
        <v>390</v>
      </c>
      <c r="U25" s="61" t="s">
        <v>401</v>
      </c>
      <c r="V25" s="61" t="s">
        <v>401</v>
      </c>
      <c r="W25" s="63" t="s">
        <v>401</v>
      </c>
      <c r="X25" s="64">
        <f t="shared" si="4"/>
        <v>-1.4696132845477301</v>
      </c>
    </row>
    <row r="26" spans="1:24" ht="15" customHeight="1">
      <c r="A26" s="65" t="s">
        <v>373</v>
      </c>
      <c r="B26" s="60">
        <f>'Расчет субсидий'!AF26</f>
        <v>-63.190909090908917</v>
      </c>
      <c r="C26" s="61">
        <f>'Расчет субсидий'!D26-1</f>
        <v>-0.42937813933154245</v>
      </c>
      <c r="D26" s="61">
        <f>C26*'Расчет субсидий'!E26</f>
        <v>-8.5875627866308495</v>
      </c>
      <c r="E26" s="62">
        <f t="shared" si="2"/>
        <v>-198.01583950429929</v>
      </c>
      <c r="F26" s="61">
        <f>'Расчет субсидий'!F26-1</f>
        <v>0</v>
      </c>
      <c r="G26" s="61">
        <f>F26*'Расчет субсидий'!G26</f>
        <v>0</v>
      </c>
      <c r="H26" s="62">
        <f t="shared" si="5"/>
        <v>0</v>
      </c>
      <c r="I26" s="61">
        <f>'Расчет субсидий'!J26-1</f>
        <v>-1.0193622885073528E-2</v>
      </c>
      <c r="J26" s="61">
        <f>I26*'Расчет субсидий'!K26</f>
        <v>-0.15290434327610292</v>
      </c>
      <c r="K26" s="62">
        <f t="shared" si="3"/>
        <v>-3.5257363060922451</v>
      </c>
      <c r="L26" s="61">
        <f>'Расчет субсидий'!N26-1</f>
        <v>0.30000000000000004</v>
      </c>
      <c r="M26" s="61">
        <f>L26*'Расчет субсидий'!O26</f>
        <v>6.0000000000000009</v>
      </c>
      <c r="N26" s="62">
        <f t="shared" si="6"/>
        <v>138.3506667194826</v>
      </c>
      <c r="O26" s="5" t="s">
        <v>390</v>
      </c>
      <c r="P26" s="5" t="s">
        <v>390</v>
      </c>
      <c r="Q26" s="5" t="s">
        <v>390</v>
      </c>
      <c r="R26" s="5" t="s">
        <v>390</v>
      </c>
      <c r="S26" s="5" t="s">
        <v>390</v>
      </c>
      <c r="T26" s="5" t="s">
        <v>390</v>
      </c>
      <c r="U26" s="61" t="s">
        <v>401</v>
      </c>
      <c r="V26" s="61" t="s">
        <v>401</v>
      </c>
      <c r="W26" s="63" t="s">
        <v>401</v>
      </c>
      <c r="X26" s="64">
        <f>D26+G26+J26+M26</f>
        <v>-2.7404671299069507</v>
      </c>
    </row>
    <row r="27" spans="1:24" ht="15" customHeight="1">
      <c r="A27" s="66" t="s">
        <v>16</v>
      </c>
      <c r="B27" s="58">
        <f>'[1]Расчет субсидий'!AF27</f>
        <v>-1660.209090909093</v>
      </c>
      <c r="C27" s="58"/>
      <c r="D27" s="58"/>
      <c r="E27" s="58">
        <f>SUM(E28:E54)</f>
        <v>-2515.7841838037029</v>
      </c>
      <c r="F27" s="58"/>
      <c r="G27" s="58"/>
      <c r="H27" s="58">
        <f>SUM(H28:H54)</f>
        <v>0</v>
      </c>
      <c r="I27" s="58"/>
      <c r="J27" s="58"/>
      <c r="K27" s="58">
        <f>SUM(K28:K54)</f>
        <v>6839.7212103539259</v>
      </c>
      <c r="L27" s="58"/>
      <c r="M27" s="58"/>
      <c r="N27" s="58">
        <f>SUM(N28:N54)</f>
        <v>3291.0783643853119</v>
      </c>
      <c r="O27" s="58"/>
      <c r="P27" s="58"/>
      <c r="Q27" s="58">
        <f>SUM(Q28:Q54)</f>
        <v>1810.9316794666724</v>
      </c>
      <c r="R27" s="58"/>
      <c r="S27" s="58"/>
      <c r="T27" s="58">
        <f>SUM(T28:T54)</f>
        <v>5900.0438386887035</v>
      </c>
      <c r="U27" s="58"/>
      <c r="V27" s="58"/>
      <c r="W27" s="58"/>
      <c r="X27" s="58"/>
    </row>
    <row r="28" spans="1:24" ht="15" customHeight="1">
      <c r="A28" s="65" t="s">
        <v>0</v>
      </c>
      <c r="B28" s="60">
        <f>'Расчет субсидий'!AF28</f>
        <v>-1724</v>
      </c>
      <c r="C28" s="61">
        <f>'Расчет субсидий'!D28-1</f>
        <v>-4.1266914243662689E-2</v>
      </c>
      <c r="D28" s="61">
        <f>C28*'Расчет субсидий'!E28</f>
        <v>-0.61900371365494034</v>
      </c>
      <c r="E28" s="62">
        <f t="shared" si="2"/>
        <v>-136.1952787154483</v>
      </c>
      <c r="F28" s="61">
        <f>'Расчет субсидий'!F28-1</f>
        <v>0</v>
      </c>
      <c r="G28" s="61">
        <f>F28*'Расчет субсидий'!G28</f>
        <v>0</v>
      </c>
      <c r="H28" s="62">
        <f t="shared" ref="H28:H54" si="7">$B28*G28/$X28</f>
        <v>0</v>
      </c>
      <c r="I28" s="61">
        <f>'Расчет субсидий'!J28-1</f>
        <v>1.6078462898927448E-4</v>
      </c>
      <c r="J28" s="61">
        <f>I28*'Расчет субсидий'!K28</f>
        <v>1.6078462898927448E-3</v>
      </c>
      <c r="K28" s="62">
        <f t="shared" si="3"/>
        <v>0.35376374770121566</v>
      </c>
      <c r="L28" s="61">
        <f>'Расчет субсидий'!N28-1</f>
        <v>-0.55596669750231276</v>
      </c>
      <c r="M28" s="61">
        <f>L28*'Расчет субсидий'!O28</f>
        <v>-8.3395004625346907</v>
      </c>
      <c r="N28" s="62">
        <f t="shared" ref="N28:N54" si="8">$B28*M28/$X28</f>
        <v>-1834.884936531523</v>
      </c>
      <c r="O28" s="61">
        <f>'Расчет субсидий'!R28-1</f>
        <v>0.11393288590604023</v>
      </c>
      <c r="P28" s="61">
        <f>O28*'Расчет субсидий'!S28</f>
        <v>1.1393288590604023</v>
      </c>
      <c r="Q28" s="62">
        <f t="shared" ref="Q28:Q54" si="9">$B28*P28/$X28</f>
        <v>250.67896700016311</v>
      </c>
      <c r="R28" s="61">
        <f>'Расчет субсидий'!V28-1</f>
        <v>-1.79640718562879E-3</v>
      </c>
      <c r="S28" s="61">
        <f>R28*'Расчет субсидий'!W28</f>
        <v>-1.79640718562879E-2</v>
      </c>
      <c r="T28" s="62">
        <f t="shared" ref="T28:T54" si="10">$B28*S28/$X28</f>
        <v>-3.95251550089298</v>
      </c>
      <c r="U28" s="61" t="s">
        <v>401</v>
      </c>
      <c r="V28" s="61" t="s">
        <v>401</v>
      </c>
      <c r="W28" s="63" t="s">
        <v>401</v>
      </c>
      <c r="X28" s="64">
        <f>D28+G28+J28+M28+P28+S28</f>
        <v>-7.835531542695624</v>
      </c>
    </row>
    <row r="29" spans="1:24" ht="15" customHeight="1">
      <c r="A29" s="65" t="s">
        <v>17</v>
      </c>
      <c r="B29" s="60">
        <f>'Расчет субсидий'!AF29</f>
        <v>900.79090909090883</v>
      </c>
      <c r="C29" s="61">
        <f>'Расчет субсидий'!D29-1</f>
        <v>-3.4496017290046699E-2</v>
      </c>
      <c r="D29" s="61">
        <f>C29*'Расчет субсидий'!E29</f>
        <v>-0.51744025935070048</v>
      </c>
      <c r="E29" s="62">
        <f t="shared" si="2"/>
        <v>-152.07341656129572</v>
      </c>
      <c r="F29" s="61">
        <f>'Расчет субсидий'!F29-1</f>
        <v>0</v>
      </c>
      <c r="G29" s="61">
        <f>F29*'Расчет субсидий'!G29</f>
        <v>0</v>
      </c>
      <c r="H29" s="62">
        <f t="shared" si="7"/>
        <v>0</v>
      </c>
      <c r="I29" s="61">
        <f>'Расчет субсидий'!J29-1</f>
        <v>0.17324757912993194</v>
      </c>
      <c r="J29" s="61">
        <f>I29*'Расчет субсидий'!K29</f>
        <v>1.7324757912993194</v>
      </c>
      <c r="K29" s="62">
        <f t="shared" si="3"/>
        <v>509.16701576955711</v>
      </c>
      <c r="L29" s="61">
        <f>'Расчет субсидий'!N29-1</f>
        <v>6.4396743153219749E-2</v>
      </c>
      <c r="M29" s="61">
        <f>L29*'Расчет субсидий'!O29</f>
        <v>0.96595114729829623</v>
      </c>
      <c r="N29" s="62">
        <f t="shared" si="8"/>
        <v>283.88879401321458</v>
      </c>
      <c r="O29" s="61">
        <f>'Расчет субсидий'!R29-1</f>
        <v>-2.362961553102394E-2</v>
      </c>
      <c r="P29" s="61">
        <f>O29*'Расчет субсидий'!S29</f>
        <v>-0.2362961553102394</v>
      </c>
      <c r="Q29" s="62">
        <f t="shared" si="9"/>
        <v>-69.446400833630875</v>
      </c>
      <c r="R29" s="61">
        <f>'Расчет субсидий'!V29-1</f>
        <v>0.11203125000000003</v>
      </c>
      <c r="S29" s="61">
        <f>R29*'Расчет субсидий'!W29</f>
        <v>1.1203125000000003</v>
      </c>
      <c r="T29" s="62">
        <f t="shared" si="10"/>
        <v>329.25491670306388</v>
      </c>
      <c r="U29" s="61" t="s">
        <v>401</v>
      </c>
      <c r="V29" s="61" t="s">
        <v>401</v>
      </c>
      <c r="W29" s="63" t="s">
        <v>401</v>
      </c>
      <c r="X29" s="64">
        <f t="shared" ref="X29:X54" si="11">D29+G29+J29+M29+P29+S29</f>
        <v>3.0650030239366757</v>
      </c>
    </row>
    <row r="30" spans="1:24" ht="15" customHeight="1">
      <c r="A30" s="65" t="s">
        <v>18</v>
      </c>
      <c r="B30" s="60">
        <f>'Расчет субсидий'!AF30</f>
        <v>267.60000000000036</v>
      </c>
      <c r="C30" s="61">
        <f>'Расчет субсидий'!D30-1</f>
        <v>-9.6792864500888642E-3</v>
      </c>
      <c r="D30" s="61">
        <f>C30*'Расчет субсидий'!E30</f>
        <v>-0.14518929675133296</v>
      </c>
      <c r="E30" s="62">
        <f t="shared" si="2"/>
        <v>-29.583543141288644</v>
      </c>
      <c r="F30" s="61">
        <f>'Расчет субсидий'!F30-1</f>
        <v>0</v>
      </c>
      <c r="G30" s="61">
        <f>F30*'Расчет субсидий'!G30</f>
        <v>0</v>
      </c>
      <c r="H30" s="62">
        <f t="shared" si="7"/>
        <v>0</v>
      </c>
      <c r="I30" s="61">
        <f>'Расчет субсидий'!J30-1</f>
        <v>0.20329720982690125</v>
      </c>
      <c r="J30" s="61">
        <f>I30*'Расчет субсидий'!K30</f>
        <v>2.0329720982690125</v>
      </c>
      <c r="K30" s="62">
        <f t="shared" si="3"/>
        <v>414.23520273112189</v>
      </c>
      <c r="L30" s="61">
        <f>'Расчет субсидий'!N30-1</f>
        <v>3.1088082901554515E-2</v>
      </c>
      <c r="M30" s="61">
        <f>L30*'Расчет субсидий'!O30</f>
        <v>0.46632124352331772</v>
      </c>
      <c r="N30" s="62">
        <f t="shared" si="8"/>
        <v>95.016884399536721</v>
      </c>
      <c r="O30" s="61">
        <f>'Расчет субсидий'!R30-1</f>
        <v>-4.2961393596986808E-2</v>
      </c>
      <c r="P30" s="61">
        <f>O30*'Расчет субсидий'!S30</f>
        <v>-0.42961393596986808</v>
      </c>
      <c r="Q30" s="62">
        <f t="shared" si="9"/>
        <v>-87.53746104736004</v>
      </c>
      <c r="R30" s="61">
        <f>'Расчет субсидий'!V30-1</f>
        <v>-6.1117021276595795E-2</v>
      </c>
      <c r="S30" s="61">
        <f>R30*'Расчет субсидий'!W30</f>
        <v>-0.61117021276595795</v>
      </c>
      <c r="T30" s="62">
        <f t="shared" si="10"/>
        <v>-124.5310829420095</v>
      </c>
      <c r="U30" s="61" t="s">
        <v>401</v>
      </c>
      <c r="V30" s="61" t="s">
        <v>401</v>
      </c>
      <c r="W30" s="63" t="s">
        <v>401</v>
      </c>
      <c r="X30" s="64">
        <f t="shared" si="11"/>
        <v>1.3133198963051711</v>
      </c>
    </row>
    <row r="31" spans="1:24" ht="15" customHeight="1">
      <c r="A31" s="65" t="s">
        <v>19</v>
      </c>
      <c r="B31" s="60">
        <f>'Расчет субсидий'!AF31</f>
        <v>-843.41818181818053</v>
      </c>
      <c r="C31" s="61">
        <f>'Расчет субсидий'!D31-1</f>
        <v>-7.0758554884032931E-2</v>
      </c>
      <c r="D31" s="61">
        <f>C31*'Расчет субсидий'!E31</f>
        <v>-1.0613783232604939</v>
      </c>
      <c r="E31" s="62">
        <f t="shared" si="2"/>
        <v>-254.6036468698087</v>
      </c>
      <c r="F31" s="61">
        <f>'Расчет субсидий'!F31-1</f>
        <v>0</v>
      </c>
      <c r="G31" s="61">
        <f>F31*'Расчет субсидий'!G31</f>
        <v>0</v>
      </c>
      <c r="H31" s="62">
        <f t="shared" si="7"/>
        <v>0</v>
      </c>
      <c r="I31" s="61">
        <f>'Расчет субсидий'!J31-1</f>
        <v>0.12955595189097746</v>
      </c>
      <c r="J31" s="61">
        <f>I31*'Расчет субсидий'!K31</f>
        <v>1.2955595189097746</v>
      </c>
      <c r="K31" s="62">
        <f t="shared" si="3"/>
        <v>310.77907945022866</v>
      </c>
      <c r="L31" s="61">
        <f>'Расчет субсидий'!N31-1</f>
        <v>-0.40240518038852913</v>
      </c>
      <c r="M31" s="61">
        <f>L31*'Расчет субсидий'!O31</f>
        <v>-6.0360777058279371</v>
      </c>
      <c r="N31" s="62">
        <f t="shared" si="8"/>
        <v>-1447.9355409976304</v>
      </c>
      <c r="O31" s="61">
        <f>'Расчет субсидий'!R31-1</f>
        <v>-8.5057471264368134E-3</v>
      </c>
      <c r="P31" s="61">
        <f>O31*'Расчет субсидий'!S31</f>
        <v>-8.5057471264368134E-2</v>
      </c>
      <c r="Q31" s="62">
        <f t="shared" si="9"/>
        <v>-20.403603411558532</v>
      </c>
      <c r="R31" s="61">
        <f>'Расчет субсидий'!V31-1</f>
        <v>0.23709565217391293</v>
      </c>
      <c r="S31" s="61">
        <f>R31*'Расчет субсидий'!W31</f>
        <v>2.3709565217391293</v>
      </c>
      <c r="T31" s="62">
        <f t="shared" si="10"/>
        <v>568.74553001058837</v>
      </c>
      <c r="U31" s="61" t="s">
        <v>401</v>
      </c>
      <c r="V31" s="61" t="s">
        <v>401</v>
      </c>
      <c r="W31" s="63" t="s">
        <v>401</v>
      </c>
      <c r="X31" s="64">
        <f t="shared" si="11"/>
        <v>-3.5159974597038945</v>
      </c>
    </row>
    <row r="32" spans="1:24" ht="15" customHeight="1">
      <c r="A32" s="65" t="s">
        <v>20</v>
      </c>
      <c r="B32" s="60">
        <f>'Расчет субсидий'!AF32</f>
        <v>-990.06363636363676</v>
      </c>
      <c r="C32" s="61">
        <f>'Расчет субсидий'!D32-1</f>
        <v>-0.21939186497270968</v>
      </c>
      <c r="D32" s="61">
        <f>C32*'Расчет субсидий'!E32</f>
        <v>-3.2908779745906451</v>
      </c>
      <c r="E32" s="62">
        <f t="shared" si="2"/>
        <v>-1063.9569197477422</v>
      </c>
      <c r="F32" s="61">
        <f>'Расчет субсидий'!F32-1</f>
        <v>0</v>
      </c>
      <c r="G32" s="61">
        <f>F32*'Расчет субсидий'!G32</f>
        <v>0</v>
      </c>
      <c r="H32" s="62">
        <f t="shared" si="7"/>
        <v>0</v>
      </c>
      <c r="I32" s="61">
        <f>'Расчет субсидий'!J32-1</f>
        <v>0.20596008008250921</v>
      </c>
      <c r="J32" s="61">
        <f>I32*'Расчет субсидий'!K32</f>
        <v>2.0596008008250921</v>
      </c>
      <c r="K32" s="62">
        <f t="shared" si="3"/>
        <v>665.87899669188698</v>
      </c>
      <c r="L32" s="61">
        <f>'Расчет субсидий'!N32-1</f>
        <v>-0.36540240518038858</v>
      </c>
      <c r="M32" s="61">
        <f>L32*'Расчет субсидий'!O32</f>
        <v>-5.4810360777058289</v>
      </c>
      <c r="N32" s="62">
        <f t="shared" si="8"/>
        <v>-1772.0457298291456</v>
      </c>
      <c r="O32" s="61">
        <f>'Расчет субсидий'!R32-1</f>
        <v>8.4703736234038374E-2</v>
      </c>
      <c r="P32" s="61">
        <f>O32*'Расчет субсидий'!S32</f>
        <v>0.84703736234038374</v>
      </c>
      <c r="Q32" s="62">
        <f t="shared" si="9"/>
        <v>273.85131563835307</v>
      </c>
      <c r="R32" s="61">
        <f>'Расчет субсидий'!V32-1</f>
        <v>0.28029539530842751</v>
      </c>
      <c r="S32" s="61">
        <f>R32*'Расчет субсидий'!W32</f>
        <v>2.8029539530842751</v>
      </c>
      <c r="T32" s="62">
        <f t="shared" si="10"/>
        <v>906.20870088301081</v>
      </c>
      <c r="U32" s="61" t="s">
        <v>401</v>
      </c>
      <c r="V32" s="61" t="s">
        <v>401</v>
      </c>
      <c r="W32" s="63" t="s">
        <v>401</v>
      </c>
      <c r="X32" s="64">
        <f t="shared" si="11"/>
        <v>-3.0623219360467235</v>
      </c>
    </row>
    <row r="33" spans="1:24" ht="15" customHeight="1">
      <c r="A33" s="65" t="s">
        <v>21</v>
      </c>
      <c r="B33" s="60">
        <f>'Расчет субсидий'!AF33</f>
        <v>233.61818181817944</v>
      </c>
      <c r="C33" s="61">
        <f>'Расчет субсидий'!D33-1</f>
        <v>-8.9650752870374051E-2</v>
      </c>
      <c r="D33" s="61">
        <f>C33*'Расчет субсидий'!E33</f>
        <v>-1.3447612930556108</v>
      </c>
      <c r="E33" s="62">
        <f t="shared" si="2"/>
        <v>-392.71662224143239</v>
      </c>
      <c r="F33" s="61">
        <f>'Расчет субсидий'!F33-1</f>
        <v>0</v>
      </c>
      <c r="G33" s="61">
        <f>F33*'Расчет субсидий'!G33</f>
        <v>0</v>
      </c>
      <c r="H33" s="62">
        <f t="shared" si="7"/>
        <v>0</v>
      </c>
      <c r="I33" s="61">
        <f>'Расчет субсидий'!J33-1</f>
        <v>0.13715321696601723</v>
      </c>
      <c r="J33" s="61">
        <f>I33*'Расчет субсидий'!K33</f>
        <v>1.3715321696601723</v>
      </c>
      <c r="K33" s="62">
        <f t="shared" si="3"/>
        <v>400.53464041973439</v>
      </c>
      <c r="L33" s="61">
        <f>'Расчет субсидий'!N33-1</f>
        <v>3.0347890451517312E-2</v>
      </c>
      <c r="M33" s="61">
        <f>L33*'Расчет субсидий'!O33</f>
        <v>0.45521835677275968</v>
      </c>
      <c r="N33" s="62">
        <f t="shared" si="8"/>
        <v>132.93944165204391</v>
      </c>
      <c r="O33" s="61">
        <f>'Расчет субсидий'!R33-1</f>
        <v>0.1279148360932747</v>
      </c>
      <c r="P33" s="61">
        <f>O33*'Расчет субсидий'!S33</f>
        <v>1.279148360932747</v>
      </c>
      <c r="Q33" s="62">
        <f t="shared" si="9"/>
        <v>373.55538581106327</v>
      </c>
      <c r="R33" s="61">
        <f>'Расчет субсидий'!V33-1</f>
        <v>-9.6116970278044112E-2</v>
      </c>
      <c r="S33" s="61">
        <f>R33*'Расчет субсидий'!W33</f>
        <v>-0.96116970278044112</v>
      </c>
      <c r="T33" s="62">
        <f t="shared" si="10"/>
        <v>-280.69466382322969</v>
      </c>
      <c r="U33" s="61" t="s">
        <v>401</v>
      </c>
      <c r="V33" s="61" t="s">
        <v>401</v>
      </c>
      <c r="W33" s="63" t="s">
        <v>401</v>
      </c>
      <c r="X33" s="64">
        <f t="shared" si="11"/>
        <v>0.79996789152962711</v>
      </c>
    </row>
    <row r="34" spans="1:24" ht="15" customHeight="1">
      <c r="A34" s="65" t="s">
        <v>22</v>
      </c>
      <c r="B34" s="60">
        <f>'Расчет субсидий'!AF34</f>
        <v>1287.7727272727279</v>
      </c>
      <c r="C34" s="61">
        <f>'Расчет субсидий'!D34-1</f>
        <v>4.081226963189577E-3</v>
      </c>
      <c r="D34" s="61">
        <f>C34*'Расчет субсидий'!E34</f>
        <v>6.1218404447843655E-2</v>
      </c>
      <c r="E34" s="62">
        <f t="shared" si="2"/>
        <v>12.852779413841851</v>
      </c>
      <c r="F34" s="61">
        <f>'Расчет субсидий'!F34-1</f>
        <v>0</v>
      </c>
      <c r="G34" s="61">
        <f>F34*'Расчет субсидий'!G34</f>
        <v>0</v>
      </c>
      <c r="H34" s="62">
        <f t="shared" si="7"/>
        <v>0</v>
      </c>
      <c r="I34" s="61">
        <f>'Расчет субсидий'!J34-1</f>
        <v>0.1151379030436932</v>
      </c>
      <c r="J34" s="61">
        <f>I34*'Расчет субсидий'!K34</f>
        <v>1.151379030436932</v>
      </c>
      <c r="K34" s="62">
        <f t="shared" si="3"/>
        <v>241.73156477047399</v>
      </c>
      <c r="L34" s="61">
        <f>'Расчет субсидий'!N34-1</f>
        <v>0.21892120571126394</v>
      </c>
      <c r="M34" s="61">
        <f>L34*'Расчет субсидий'!O34</f>
        <v>3.2838180856689592</v>
      </c>
      <c r="N34" s="62">
        <f t="shared" si="8"/>
        <v>689.43628751784979</v>
      </c>
      <c r="O34" s="61">
        <f>'Расчет субсидий'!R34-1</f>
        <v>6.6521468574984421E-2</v>
      </c>
      <c r="P34" s="61">
        <f>O34*'Расчет субсидий'!S34</f>
        <v>0.66521468574984421</v>
      </c>
      <c r="Q34" s="62">
        <f t="shared" si="9"/>
        <v>139.66155596353562</v>
      </c>
      <c r="R34" s="61">
        <f>'Расчет субсидий'!V34-1</f>
        <v>9.7209302325581337E-2</v>
      </c>
      <c r="S34" s="61">
        <f>R34*'Расчет субсидий'!W34</f>
        <v>0.97209302325581337</v>
      </c>
      <c r="T34" s="62">
        <f t="shared" si="10"/>
        <v>204.09053960702656</v>
      </c>
      <c r="U34" s="61" t="s">
        <v>401</v>
      </c>
      <c r="V34" s="61" t="s">
        <v>401</v>
      </c>
      <c r="W34" s="63" t="s">
        <v>401</v>
      </c>
      <c r="X34" s="64">
        <f t="shared" si="11"/>
        <v>6.1337232295593926</v>
      </c>
    </row>
    <row r="35" spans="1:24" ht="15" customHeight="1">
      <c r="A35" s="65" t="s">
        <v>23</v>
      </c>
      <c r="B35" s="60">
        <f>'Расчет субсидий'!AF35</f>
        <v>-784.9636363636364</v>
      </c>
      <c r="C35" s="61">
        <f>'Расчет субсидий'!D35-1</f>
        <v>-7.4446514774504591E-2</v>
      </c>
      <c r="D35" s="61">
        <f>C35*'Расчет субсидий'!E35</f>
        <v>-1.1166977216175689</v>
      </c>
      <c r="E35" s="62">
        <f t="shared" si="2"/>
        <v>-160.59272023258083</v>
      </c>
      <c r="F35" s="61">
        <f>'Расчет субсидий'!F35-1</f>
        <v>0</v>
      </c>
      <c r="G35" s="61">
        <f>F35*'Расчет субсидий'!G35</f>
        <v>0</v>
      </c>
      <c r="H35" s="62">
        <f t="shared" si="7"/>
        <v>0</v>
      </c>
      <c r="I35" s="61">
        <f>'Расчет субсидий'!J35-1</f>
        <v>-1.7721070352649804E-3</v>
      </c>
      <c r="J35" s="61">
        <f>I35*'Расчет субсидий'!K35</f>
        <v>-1.7721070352649804E-2</v>
      </c>
      <c r="K35" s="62">
        <f t="shared" si="3"/>
        <v>-2.5484738065397328</v>
      </c>
      <c r="L35" s="61">
        <f>'Расчет субсидий'!N35-1</f>
        <v>-0.17668825161887136</v>
      </c>
      <c r="M35" s="61">
        <f>L35*'Расчет субсидий'!O35</f>
        <v>-2.6503237742830703</v>
      </c>
      <c r="N35" s="62">
        <f t="shared" si="8"/>
        <v>-381.14406089471737</v>
      </c>
      <c r="O35" s="61">
        <f>'Расчет субсидий'!R35-1</f>
        <v>3.2119205298013265E-2</v>
      </c>
      <c r="P35" s="61">
        <f>O35*'Расчет субсидий'!S35</f>
        <v>0.32119205298013265</v>
      </c>
      <c r="Q35" s="62">
        <f t="shared" si="9"/>
        <v>46.19075019733183</v>
      </c>
      <c r="R35" s="61">
        <f>'Расчет субсидий'!V35-1</f>
        <v>-0.19947735191637628</v>
      </c>
      <c r="S35" s="61">
        <f>R35*'Расчет субсидий'!W35</f>
        <v>-1.9947735191637628</v>
      </c>
      <c r="T35" s="62">
        <f t="shared" si="10"/>
        <v>-286.86913162713029</v>
      </c>
      <c r="U35" s="61" t="s">
        <v>401</v>
      </c>
      <c r="V35" s="61" t="s">
        <v>401</v>
      </c>
      <c r="W35" s="63" t="s">
        <v>401</v>
      </c>
      <c r="X35" s="64">
        <f t="shared" si="11"/>
        <v>-5.4583240324369191</v>
      </c>
    </row>
    <row r="36" spans="1:24" ht="15" customHeight="1">
      <c r="A36" s="65" t="s">
        <v>24</v>
      </c>
      <c r="B36" s="60">
        <f>'Расчет субсидий'!AF36</f>
        <v>1139.4363636363632</v>
      </c>
      <c r="C36" s="61">
        <f>'Расчет субсидий'!D36-1</f>
        <v>-5.9039041227814448E-2</v>
      </c>
      <c r="D36" s="61">
        <f>C36*'Расчет субсидий'!E36</f>
        <v>-0.88558561841721672</v>
      </c>
      <c r="E36" s="62">
        <f t="shared" si="2"/>
        <v>-279.46505826396788</v>
      </c>
      <c r="F36" s="61">
        <f>'Расчет субсидий'!F36-1</f>
        <v>0</v>
      </c>
      <c r="G36" s="61">
        <f>F36*'Расчет субсидий'!G36</f>
        <v>0</v>
      </c>
      <c r="H36" s="62">
        <f t="shared" si="7"/>
        <v>0</v>
      </c>
      <c r="I36" s="61">
        <f>'Расчет субсидий'!J36-1</f>
        <v>-4.6345338983055928E-4</v>
      </c>
      <c r="J36" s="61">
        <f>I36*'Расчет субсидий'!K36</f>
        <v>-4.6345338983055928E-3</v>
      </c>
      <c r="K36" s="62">
        <f t="shared" si="3"/>
        <v>-1.4625240733145204</v>
      </c>
      <c r="L36" s="61">
        <f>'Расчет субсидий'!N36-1</f>
        <v>0.21200740055504164</v>
      </c>
      <c r="M36" s="61">
        <f>L36*'Расчет субсидий'!O36</f>
        <v>3.1801110083256248</v>
      </c>
      <c r="N36" s="62">
        <f t="shared" si="8"/>
        <v>1003.5505204070604</v>
      </c>
      <c r="O36" s="61">
        <f>'Расчет субсидий'!R36-1</f>
        <v>2.2802335279399566E-2</v>
      </c>
      <c r="P36" s="61">
        <f>O36*'Расчет субсидий'!S36</f>
        <v>0.22802335279399566</v>
      </c>
      <c r="Q36" s="62">
        <f t="shared" si="9"/>
        <v>71.957536627584901</v>
      </c>
      <c r="R36" s="61">
        <f>'Расчет субсидий'!V36-1</f>
        <v>0.10927999999999982</v>
      </c>
      <c r="S36" s="61">
        <f>R36*'Расчет субсидий'!W36</f>
        <v>1.0927999999999982</v>
      </c>
      <c r="T36" s="62">
        <f t="shared" si="10"/>
        <v>344.85588893900029</v>
      </c>
      <c r="U36" s="61" t="s">
        <v>401</v>
      </c>
      <c r="V36" s="61" t="s">
        <v>401</v>
      </c>
      <c r="W36" s="63" t="s">
        <v>401</v>
      </c>
      <c r="X36" s="64">
        <f t="shared" si="11"/>
        <v>3.6107142088040964</v>
      </c>
    </row>
    <row r="37" spans="1:24" ht="15" customHeight="1">
      <c r="A37" s="65" t="s">
        <v>25</v>
      </c>
      <c r="B37" s="60">
        <f>'Расчет субсидий'!AF37</f>
        <v>467.97272727272866</v>
      </c>
      <c r="C37" s="61">
        <f>'Расчет субсидий'!D37-1</f>
        <v>5.8619086057505099E-2</v>
      </c>
      <c r="D37" s="61">
        <f>C37*'Расчет субсидий'!E37</f>
        <v>0.87928629086257648</v>
      </c>
      <c r="E37" s="62">
        <f t="shared" si="2"/>
        <v>147.97602662453554</v>
      </c>
      <c r="F37" s="61">
        <f>'Расчет субсидий'!F37-1</f>
        <v>0</v>
      </c>
      <c r="G37" s="61">
        <f>F37*'Расчет субсидий'!G37</f>
        <v>0</v>
      </c>
      <c r="H37" s="62">
        <f t="shared" si="7"/>
        <v>0</v>
      </c>
      <c r="I37" s="61">
        <f>'Расчет субсидий'!J37-1</f>
        <v>1.2958163643093101E-3</v>
      </c>
      <c r="J37" s="61">
        <f>I37*'Расчет субсидий'!K37</f>
        <v>1.2958163643093101E-2</v>
      </c>
      <c r="K37" s="62">
        <f t="shared" si="3"/>
        <v>2.180743164293367</v>
      </c>
      <c r="L37" s="61">
        <f>'Расчет субсидий'!N37-1</f>
        <v>-4.4403330249768724E-2</v>
      </c>
      <c r="M37" s="61">
        <f>L37*'Расчет субсидий'!O37</f>
        <v>-0.66604995374653087</v>
      </c>
      <c r="N37" s="62">
        <f t="shared" si="8"/>
        <v>-112.09025628294613</v>
      </c>
      <c r="O37" s="61">
        <f>'Расчет субсидий'!R37-1</f>
        <v>3.7875848690591685E-2</v>
      </c>
      <c r="P37" s="61">
        <f>O37*'Расчет субсидий'!S37</f>
        <v>0.37875848690591685</v>
      </c>
      <c r="Q37" s="62">
        <f t="shared" si="9"/>
        <v>63.741669266419102</v>
      </c>
      <c r="R37" s="61">
        <f>'Расчет субсидий'!V37-1</f>
        <v>0.21757812499999996</v>
      </c>
      <c r="S37" s="61">
        <f>R37*'Расчет субсидий'!W37</f>
        <v>2.1757812499999996</v>
      </c>
      <c r="T37" s="62">
        <f t="shared" si="10"/>
        <v>366.16454450042681</v>
      </c>
      <c r="U37" s="61" t="s">
        <v>401</v>
      </c>
      <c r="V37" s="61" t="s">
        <v>401</v>
      </c>
      <c r="W37" s="63" t="s">
        <v>401</v>
      </c>
      <c r="X37" s="64">
        <f t="shared" si="11"/>
        <v>2.780734237665055</v>
      </c>
    </row>
    <row r="38" spans="1:24" ht="15" customHeight="1">
      <c r="A38" s="65" t="s">
        <v>26</v>
      </c>
      <c r="B38" s="60">
        <f>'Расчет субсидий'!AF38</f>
        <v>638.34545454545332</v>
      </c>
      <c r="C38" s="61">
        <f>'Расчет субсидий'!D38-1</f>
        <v>0.11870347555189276</v>
      </c>
      <c r="D38" s="61">
        <f>C38*'Расчет субсидий'!E38</f>
        <v>1.7805521332783913</v>
      </c>
      <c r="E38" s="62">
        <f t="shared" si="2"/>
        <v>207.85278511718263</v>
      </c>
      <c r="F38" s="61">
        <f>'Расчет субсидий'!F38-1</f>
        <v>0</v>
      </c>
      <c r="G38" s="61">
        <f>F38*'Расчет субсидий'!G38</f>
        <v>0</v>
      </c>
      <c r="H38" s="62">
        <f t="shared" si="7"/>
        <v>0</v>
      </c>
      <c r="I38" s="61">
        <f>'Расчет субсидий'!J38-1</f>
        <v>9.0571593163926156E-3</v>
      </c>
      <c r="J38" s="61">
        <f>I38*'Расчет субсидий'!K38</f>
        <v>9.0571593163926156E-2</v>
      </c>
      <c r="K38" s="62">
        <f t="shared" si="3"/>
        <v>10.572876547546183</v>
      </c>
      <c r="L38" s="61">
        <f>'Расчет субсидий'!N38-1</f>
        <v>3.3308660251665234E-3</v>
      </c>
      <c r="M38" s="61">
        <f>L38*'Расчет субсидий'!O38</f>
        <v>4.9962990377497851E-2</v>
      </c>
      <c r="N38" s="62">
        <f t="shared" si="8"/>
        <v>5.8324305751300498</v>
      </c>
      <c r="O38" s="61">
        <f>'Расчет субсидий'!R38-1</f>
        <v>0.1371960784313726</v>
      </c>
      <c r="P38" s="61">
        <f>O38*'Расчет субсидий'!S38</f>
        <v>1.371960784313726</v>
      </c>
      <c r="Q38" s="62">
        <f t="shared" si="9"/>
        <v>160.15586668956928</v>
      </c>
      <c r="R38" s="61">
        <f>'Расчет субсидий'!V38-1</f>
        <v>0.21752812499999985</v>
      </c>
      <c r="S38" s="61">
        <f>R38*'Расчет субсидий'!W38</f>
        <v>2.1752812499999985</v>
      </c>
      <c r="T38" s="62">
        <f t="shared" si="10"/>
        <v>253.93149561602516</v>
      </c>
      <c r="U38" s="61" t="s">
        <v>401</v>
      </c>
      <c r="V38" s="61" t="s">
        <v>401</v>
      </c>
      <c r="W38" s="63" t="s">
        <v>401</v>
      </c>
      <c r="X38" s="64">
        <f t="shared" si="11"/>
        <v>5.4683287511335399</v>
      </c>
    </row>
    <row r="39" spans="1:24" ht="15" customHeight="1">
      <c r="A39" s="65" t="s">
        <v>27</v>
      </c>
      <c r="B39" s="60">
        <f>'Расчет субсидий'!AF39</f>
        <v>263.60909090909263</v>
      </c>
      <c r="C39" s="61">
        <f>'Расчет субсидий'!D39-1</f>
        <v>-2.4647592641285132E-2</v>
      </c>
      <c r="D39" s="61">
        <f>C39*'Расчет субсидий'!E39</f>
        <v>-0.36971388961927698</v>
      </c>
      <c r="E39" s="62">
        <f t="shared" si="2"/>
        <v>-70.481209004583235</v>
      </c>
      <c r="F39" s="61">
        <f>'Расчет субсидий'!F39-1</f>
        <v>0</v>
      </c>
      <c r="G39" s="61">
        <f>F39*'Расчет субсидий'!G39</f>
        <v>0</v>
      </c>
      <c r="H39" s="62">
        <f t="shared" si="7"/>
        <v>0</v>
      </c>
      <c r="I39" s="61">
        <f>'Расчет субсидий'!J39-1</f>
        <v>0.1132508105977823</v>
      </c>
      <c r="J39" s="61">
        <f>I39*'Расчет субсидий'!K39</f>
        <v>1.132508105977823</v>
      </c>
      <c r="K39" s="62">
        <f t="shared" si="3"/>
        <v>215.89813841996855</v>
      </c>
      <c r="L39" s="61">
        <f>'Расчет субсидий'!N39-1</f>
        <v>9.8445595854922185E-2</v>
      </c>
      <c r="M39" s="61">
        <f>L39*'Расчет субсидий'!O39</f>
        <v>1.4766839378238328</v>
      </c>
      <c r="N39" s="62">
        <f t="shared" si="8"/>
        <v>281.51084440633321</v>
      </c>
      <c r="O39" s="61">
        <f>'Расчет субсидий'!R39-1</f>
        <v>1.345679012345613E-3</v>
      </c>
      <c r="P39" s="61">
        <f>O39*'Расчет субсидий'!S39</f>
        <v>1.345679012345613E-2</v>
      </c>
      <c r="Q39" s="62">
        <f t="shared" si="9"/>
        <v>2.5653643637755024</v>
      </c>
      <c r="R39" s="61">
        <f>'Расчет субсидий'!V39-1</f>
        <v>-8.7015585019772135E-2</v>
      </c>
      <c r="S39" s="61">
        <f>R39*'Расчет субсидий'!W39</f>
        <v>-0.87015585019772135</v>
      </c>
      <c r="T39" s="62">
        <f t="shared" si="10"/>
        <v>-165.88404727640145</v>
      </c>
      <c r="U39" s="61" t="s">
        <v>401</v>
      </c>
      <c r="V39" s="61" t="s">
        <v>401</v>
      </c>
      <c r="W39" s="63" t="s">
        <v>401</v>
      </c>
      <c r="X39" s="64">
        <f t="shared" si="11"/>
        <v>1.3827790941081137</v>
      </c>
    </row>
    <row r="40" spans="1:24" ht="15" customHeight="1">
      <c r="A40" s="65" t="s">
        <v>28</v>
      </c>
      <c r="B40" s="60">
        <f>'Расчет субсидий'!AF40</f>
        <v>-166.11818181817944</v>
      </c>
      <c r="C40" s="61">
        <f>'Расчет субсидий'!D40-1</f>
        <v>-1.2833750411204381E-2</v>
      </c>
      <c r="D40" s="61">
        <f>C40*'Расчет субсидий'!E40</f>
        <v>-0.19250625616806571</v>
      </c>
      <c r="E40" s="62">
        <f t="shared" si="2"/>
        <v>-37.309965598614298</v>
      </c>
      <c r="F40" s="61">
        <f>'Расчет субсидий'!F40-1</f>
        <v>0</v>
      </c>
      <c r="G40" s="61">
        <f>F40*'Расчет субсидий'!G40</f>
        <v>0</v>
      </c>
      <c r="H40" s="62">
        <f t="shared" si="7"/>
        <v>0</v>
      </c>
      <c r="I40" s="61">
        <f>'Расчет субсидий'!J40-1</f>
        <v>6.9143735158541775E-2</v>
      </c>
      <c r="J40" s="61">
        <f>I40*'Расчет субсидий'!K40</f>
        <v>0.69143735158541775</v>
      </c>
      <c r="K40" s="62">
        <f t="shared" si="3"/>
        <v>134.00865153559818</v>
      </c>
      <c r="L40" s="61">
        <f>'Расчет субсидий'!N40-1</f>
        <v>-7.1230342275670711E-2</v>
      </c>
      <c r="M40" s="61">
        <f>L40*'Расчет субсидий'!O40</f>
        <v>-1.0684551341350605</v>
      </c>
      <c r="N40" s="62">
        <f t="shared" si="8"/>
        <v>-207.07911052739522</v>
      </c>
      <c r="O40" s="61">
        <f>'Расчет субсидий'!R40-1</f>
        <v>-9.4053398058246973E-4</v>
      </c>
      <c r="P40" s="61">
        <f>O40*'Расчет субсидий'!S40</f>
        <v>-9.4053398058246973E-3</v>
      </c>
      <c r="Q40" s="62">
        <f t="shared" si="9"/>
        <v>-1.8228649373983776</v>
      </c>
      <c r="R40" s="61">
        <f>'Расчет субсидий'!V40-1</f>
        <v>-2.7818181818181742E-2</v>
      </c>
      <c r="S40" s="61">
        <f>R40*'Расчет субсидий'!W40</f>
        <v>-0.27818181818181742</v>
      </c>
      <c r="T40" s="62">
        <f t="shared" si="10"/>
        <v>-53.914892290369721</v>
      </c>
      <c r="U40" s="61" t="s">
        <v>401</v>
      </c>
      <c r="V40" s="61" t="s">
        <v>401</v>
      </c>
      <c r="W40" s="63" t="s">
        <v>401</v>
      </c>
      <c r="X40" s="64">
        <f t="shared" si="11"/>
        <v>-0.85711119670535063</v>
      </c>
    </row>
    <row r="41" spans="1:24" ht="15" customHeight="1">
      <c r="A41" s="65" t="s">
        <v>29</v>
      </c>
      <c r="B41" s="60">
        <f>'Расчет субсидий'!AF41</f>
        <v>640.62727272727352</v>
      </c>
      <c r="C41" s="61">
        <f>'Расчет субсидий'!D41-1</f>
        <v>-0.15041667199220832</v>
      </c>
      <c r="D41" s="61">
        <f>C41*'Расчет субсидий'!E41</f>
        <v>-2.2562500798831246</v>
      </c>
      <c r="E41" s="62">
        <f t="shared" si="2"/>
        <v>-656.07159346102037</v>
      </c>
      <c r="F41" s="61">
        <f>'Расчет субсидий'!F41-1</f>
        <v>0</v>
      </c>
      <c r="G41" s="61">
        <f>F41*'Расчет субсидий'!G41</f>
        <v>0</v>
      </c>
      <c r="H41" s="62">
        <f t="shared" si="7"/>
        <v>0</v>
      </c>
      <c r="I41" s="61">
        <f>'Расчет субсидий'!J41-1</f>
        <v>0.1000195198126097</v>
      </c>
      <c r="J41" s="61">
        <f>I41*'Расчет субсидий'!K41</f>
        <v>1.000195198126097</v>
      </c>
      <c r="K41" s="62">
        <f t="shared" si="3"/>
        <v>290.83640295788535</v>
      </c>
      <c r="L41" s="61">
        <f>'Расчет субсидий'!N41-1</f>
        <v>0.13323464100666182</v>
      </c>
      <c r="M41" s="61">
        <f>L41*'Расчет субсидий'!O41</f>
        <v>1.9985196150999274</v>
      </c>
      <c r="N41" s="62">
        <f t="shared" si="8"/>
        <v>581.12882083959153</v>
      </c>
      <c r="O41" s="61">
        <f>'Расчет субсидий'!R41-1</f>
        <v>-1.4240506329113889E-2</v>
      </c>
      <c r="P41" s="61">
        <f>O41*'Расчет субсидий'!S41</f>
        <v>-0.14240506329113889</v>
      </c>
      <c r="Q41" s="62">
        <f t="shared" si="9"/>
        <v>-41.408493510247141</v>
      </c>
      <c r="R41" s="61">
        <f>'Расчет субсидий'!V41-1</f>
        <v>0.16030769230769226</v>
      </c>
      <c r="S41" s="61">
        <f>R41*'Расчет субсидий'!W41</f>
        <v>1.6030769230769226</v>
      </c>
      <c r="T41" s="62">
        <f t="shared" si="10"/>
        <v>466.14213590106402</v>
      </c>
      <c r="U41" s="61" t="s">
        <v>401</v>
      </c>
      <c r="V41" s="61" t="s">
        <v>401</v>
      </c>
      <c r="W41" s="63" t="s">
        <v>401</v>
      </c>
      <c r="X41" s="64">
        <f t="shared" si="11"/>
        <v>2.2031365931286837</v>
      </c>
    </row>
    <row r="42" spans="1:24" ht="15" customHeight="1">
      <c r="A42" s="65" t="s">
        <v>30</v>
      </c>
      <c r="B42" s="60">
        <f>'Расчет субсидий'!AF42</f>
        <v>-1376.1090909090926</v>
      </c>
      <c r="C42" s="61">
        <f>'Расчет субсидий'!D42-1</f>
        <v>0.15610226080498291</v>
      </c>
      <c r="D42" s="61">
        <f>C42*'Расчет субсидий'!E42</f>
        <v>2.3415339120747438</v>
      </c>
      <c r="E42" s="62">
        <f t="shared" si="2"/>
        <v>586.41424937439945</v>
      </c>
      <c r="F42" s="61">
        <f>'Расчет субсидий'!F42-1</f>
        <v>0</v>
      </c>
      <c r="G42" s="61">
        <f>F42*'Расчет субсидий'!G42</f>
        <v>0</v>
      </c>
      <c r="H42" s="62">
        <f t="shared" si="7"/>
        <v>0</v>
      </c>
      <c r="I42" s="61">
        <f>'Расчет субсидий'!J42-1</f>
        <v>0.14596111861939898</v>
      </c>
      <c r="J42" s="61">
        <f>I42*'Расчет субсидий'!K42</f>
        <v>1.4596111861939898</v>
      </c>
      <c r="K42" s="62">
        <f t="shared" si="3"/>
        <v>365.54533492620328</v>
      </c>
      <c r="L42" s="61">
        <f>'Расчет субсидий'!N42-1</f>
        <v>-0.69874167283493716</v>
      </c>
      <c r="M42" s="61">
        <f>L42*'Расчет субсидий'!O42</f>
        <v>-10.481125092524056</v>
      </c>
      <c r="N42" s="62">
        <f t="shared" si="8"/>
        <v>-2624.8951903009988</v>
      </c>
      <c r="O42" s="61">
        <f>'Расчет субсидий'!R42-1</f>
        <v>4.2764331210191076E-2</v>
      </c>
      <c r="P42" s="61">
        <f>O42*'Расчет субсидий'!S42</f>
        <v>0.42764331210191076</v>
      </c>
      <c r="Q42" s="62">
        <f t="shared" si="9"/>
        <v>107.09908174851967</v>
      </c>
      <c r="R42" s="61">
        <f>'Расчет субсидий'!V42-1</f>
        <v>7.575757575757569E-2</v>
      </c>
      <c r="S42" s="61">
        <f>R42*'Расчет субсидий'!W42</f>
        <v>0.7575757575757569</v>
      </c>
      <c r="T42" s="62">
        <f t="shared" si="10"/>
        <v>189.72743334278411</v>
      </c>
      <c r="U42" s="61" t="s">
        <v>401</v>
      </c>
      <c r="V42" s="61" t="s">
        <v>401</v>
      </c>
      <c r="W42" s="63" t="s">
        <v>401</v>
      </c>
      <c r="X42" s="64">
        <f t="shared" si="11"/>
        <v>-5.4947609245776556</v>
      </c>
    </row>
    <row r="43" spans="1:24" ht="15" customHeight="1">
      <c r="A43" s="65" t="s">
        <v>1</v>
      </c>
      <c r="B43" s="60">
        <f>'Расчет субсидий'!AF43</f>
        <v>1630</v>
      </c>
      <c r="C43" s="61">
        <f>'Расчет субсидий'!D43-1</f>
        <v>-3.2628227941924881E-2</v>
      </c>
      <c r="D43" s="61">
        <f>C43*'Расчет субсидий'!E43</f>
        <v>-0.48942341912887322</v>
      </c>
      <c r="E43" s="62">
        <f t="shared" si="2"/>
        <v>-204.50339097370937</v>
      </c>
      <c r="F43" s="61">
        <f>'Расчет субсидий'!F43-1</f>
        <v>0</v>
      </c>
      <c r="G43" s="61">
        <f>F43*'Расчет субсидий'!G43</f>
        <v>0</v>
      </c>
      <c r="H43" s="62">
        <f t="shared" si="7"/>
        <v>0</v>
      </c>
      <c r="I43" s="61">
        <f>'Расчет субсидий'!J43-1</f>
        <v>1.6441516147513768E-2</v>
      </c>
      <c r="J43" s="61">
        <f>I43*'Расчет субсидий'!K43</f>
        <v>0.16441516147513768</v>
      </c>
      <c r="K43" s="62">
        <f t="shared" si="3"/>
        <v>68.700141298923072</v>
      </c>
      <c r="L43" s="61">
        <f>'Расчет субсидий'!N43-1</f>
        <v>0.25313590692755161</v>
      </c>
      <c r="M43" s="61">
        <f>L43*'Расчет субсидий'!O43</f>
        <v>3.7970386039132742</v>
      </c>
      <c r="N43" s="62">
        <f t="shared" si="8"/>
        <v>1586.5756312610713</v>
      </c>
      <c r="O43" s="61">
        <f>'Расчет субсидий'!R43-1</f>
        <v>-7.2502768549280283E-2</v>
      </c>
      <c r="P43" s="61">
        <f>O43*'Расчет субсидий'!S43</f>
        <v>-0.72502768549280283</v>
      </c>
      <c r="Q43" s="62">
        <f t="shared" si="9"/>
        <v>-302.94958197342851</v>
      </c>
      <c r="R43" s="61">
        <f>'Расчет субсидий'!V43-1</f>
        <v>0.11539603960396039</v>
      </c>
      <c r="S43" s="61">
        <f>R43*'Расчет субсидий'!W43</f>
        <v>1.1539603960396039</v>
      </c>
      <c r="T43" s="62">
        <f t="shared" si="10"/>
        <v>482.1772003871435</v>
      </c>
      <c r="U43" s="61" t="s">
        <v>401</v>
      </c>
      <c r="V43" s="61" t="s">
        <v>401</v>
      </c>
      <c r="W43" s="63" t="s">
        <v>401</v>
      </c>
      <c r="X43" s="64">
        <f t="shared" si="11"/>
        <v>3.9009630568063396</v>
      </c>
    </row>
    <row r="44" spans="1:24" ht="15" customHeight="1">
      <c r="A44" s="65" t="s">
        <v>31</v>
      </c>
      <c r="B44" s="60">
        <f>'Расчет субсидий'!AF44</f>
        <v>637.0909090909081</v>
      </c>
      <c r="C44" s="61">
        <f>'Расчет субсидий'!D44-1</f>
        <v>-7.5160298289915328E-2</v>
      </c>
      <c r="D44" s="61">
        <f>C44*'Расчет субсидий'!E44</f>
        <v>-1.1274044743487299</v>
      </c>
      <c r="E44" s="62">
        <f t="shared" si="2"/>
        <v>-302.33866662637058</v>
      </c>
      <c r="F44" s="61">
        <f>'Расчет субсидий'!F44-1</f>
        <v>0</v>
      </c>
      <c r="G44" s="61">
        <f>F44*'Расчет субсидий'!G44</f>
        <v>0</v>
      </c>
      <c r="H44" s="62">
        <f t="shared" si="7"/>
        <v>0</v>
      </c>
      <c r="I44" s="61">
        <f>'Расчет субсидий'!J44-1</f>
        <v>4.1023455293758282E-3</v>
      </c>
      <c r="J44" s="61">
        <f>I44*'Расчет субсидий'!K44</f>
        <v>4.1023455293758282E-2</v>
      </c>
      <c r="K44" s="62">
        <f t="shared" si="3"/>
        <v>11.001354931721604</v>
      </c>
      <c r="L44" s="61">
        <f>'Расчет субсидий'!N44-1</f>
        <v>2.2945965951147285E-2</v>
      </c>
      <c r="M44" s="61">
        <f>L44*'Расчет субсидий'!O44</f>
        <v>0.34418948926720927</v>
      </c>
      <c r="N44" s="62">
        <f t="shared" si="8"/>
        <v>92.302091768771049</v>
      </c>
      <c r="O44" s="61">
        <f>'Расчет субсидий'!R44-1</f>
        <v>0.11022845275181736</v>
      </c>
      <c r="P44" s="61">
        <f>O44*'Расчет субсидий'!S44</f>
        <v>1.1022845275181736</v>
      </c>
      <c r="Q44" s="62">
        <f t="shared" si="9"/>
        <v>295.60219235890509</v>
      </c>
      <c r="R44" s="61">
        <f>'Расчет субсидий'!V44-1</f>
        <v>0.20155844155844149</v>
      </c>
      <c r="S44" s="61">
        <f>R44*'Расчет субсидий'!W44</f>
        <v>2.0155844155844149</v>
      </c>
      <c r="T44" s="62">
        <f t="shared" si="10"/>
        <v>540.52393665788099</v>
      </c>
      <c r="U44" s="61" t="s">
        <v>401</v>
      </c>
      <c r="V44" s="61" t="s">
        <v>401</v>
      </c>
      <c r="W44" s="63" t="s">
        <v>401</v>
      </c>
      <c r="X44" s="64">
        <f t="shared" si="11"/>
        <v>2.3756774133148264</v>
      </c>
    </row>
    <row r="45" spans="1:24" ht="15" customHeight="1">
      <c r="A45" s="65" t="s">
        <v>32</v>
      </c>
      <c r="B45" s="60">
        <f>'Расчет субсидий'!AF45</f>
        <v>1012.7000000000007</v>
      </c>
      <c r="C45" s="61">
        <f>'Расчет субсидий'!D45-1</f>
        <v>0.13104004181697038</v>
      </c>
      <c r="D45" s="61">
        <f>C45*'Расчет субсидий'!E45</f>
        <v>1.9656006272545556</v>
      </c>
      <c r="E45" s="62">
        <f t="shared" si="2"/>
        <v>393.57408159427064</v>
      </c>
      <c r="F45" s="61">
        <f>'Расчет субсидий'!F45-1</f>
        <v>0</v>
      </c>
      <c r="G45" s="61">
        <f>F45*'Расчет субсидий'!G45</f>
        <v>0</v>
      </c>
      <c r="H45" s="62">
        <f t="shared" si="7"/>
        <v>0</v>
      </c>
      <c r="I45" s="61">
        <f>'Расчет субсидий'!J45-1</f>
        <v>0.14383340854877202</v>
      </c>
      <c r="J45" s="61">
        <f>I45*'Расчет субсидий'!K45</f>
        <v>1.4383340854877202</v>
      </c>
      <c r="K45" s="62">
        <f t="shared" si="3"/>
        <v>287.99900085107822</v>
      </c>
      <c r="L45" s="61">
        <f>'Расчет субсидий'!N45-1</f>
        <v>5.1803885291396901E-2</v>
      </c>
      <c r="M45" s="61">
        <f>L45*'Расчет субсидий'!O45</f>
        <v>0.77705827937095351</v>
      </c>
      <c r="N45" s="62">
        <f t="shared" si="8"/>
        <v>155.59111775203996</v>
      </c>
      <c r="O45" s="61">
        <f>'Расчет субсидий'!R45-1</f>
        <v>-0.20882222222222213</v>
      </c>
      <c r="P45" s="61">
        <f>O45*'Расчет субсидий'!S45</f>
        <v>-2.0882222222222211</v>
      </c>
      <c r="Q45" s="62">
        <f t="shared" si="9"/>
        <v>-418.12672008748859</v>
      </c>
      <c r="R45" s="61">
        <f>'Расчет субсидий'!V45-1</f>
        <v>0.2964888888888888</v>
      </c>
      <c r="S45" s="61">
        <f>R45*'Расчет субсидий'!W45</f>
        <v>2.964888888888888</v>
      </c>
      <c r="T45" s="62">
        <f t="shared" si="10"/>
        <v>593.6625198901005</v>
      </c>
      <c r="U45" s="61" t="s">
        <v>401</v>
      </c>
      <c r="V45" s="61" t="s">
        <v>401</v>
      </c>
      <c r="W45" s="63" t="s">
        <v>401</v>
      </c>
      <c r="X45" s="64">
        <f t="shared" si="11"/>
        <v>5.0576596587798965</v>
      </c>
    </row>
    <row r="46" spans="1:24" ht="15" customHeight="1">
      <c r="A46" s="65" t="s">
        <v>33</v>
      </c>
      <c r="B46" s="60">
        <f>'Расчет субсидий'!AF46</f>
        <v>736.42727272727279</v>
      </c>
      <c r="C46" s="61">
        <f>'Расчет субсидий'!D46-1</f>
        <v>-6.9165341360813648E-2</v>
      </c>
      <c r="D46" s="61">
        <f>C46*'Расчет субсидий'!E46</f>
        <v>-1.0374801204122046</v>
      </c>
      <c r="E46" s="62">
        <f t="shared" si="2"/>
        <v>-357.78182128513913</v>
      </c>
      <c r="F46" s="61">
        <f>'Расчет субсидий'!F46-1</f>
        <v>0</v>
      </c>
      <c r="G46" s="61">
        <f>F46*'Расчет субсидий'!G46</f>
        <v>0</v>
      </c>
      <c r="H46" s="62">
        <f t="shared" si="7"/>
        <v>0</v>
      </c>
      <c r="I46" s="61">
        <f>'Расчет субсидий'!J46-1</f>
        <v>0.14606466761238579</v>
      </c>
      <c r="J46" s="61">
        <f>I46*'Расчет субсидий'!K46</f>
        <v>1.4606466761238579</v>
      </c>
      <c r="K46" s="62">
        <f t="shared" si="3"/>
        <v>503.71358231909596</v>
      </c>
      <c r="L46" s="61">
        <f>'Расчет субсидий'!N46-1</f>
        <v>4.4411547002220608E-2</v>
      </c>
      <c r="M46" s="61">
        <f>L46*'Расчет субсидий'!O46</f>
        <v>0.66617320503330912</v>
      </c>
      <c r="N46" s="62">
        <f t="shared" si="8"/>
        <v>229.73419721380131</v>
      </c>
      <c r="O46" s="61">
        <f>'Расчет субсидий'!R46-1</f>
        <v>-0.10037977028529088</v>
      </c>
      <c r="P46" s="61">
        <f>O46*'Расчет субсидий'!S46</f>
        <v>-1.0037977028529088</v>
      </c>
      <c r="Q46" s="62">
        <f t="shared" si="9"/>
        <v>-346.16621876654494</v>
      </c>
      <c r="R46" s="61">
        <f>'Расчет субсидий'!V46-1</f>
        <v>0.20499176276771003</v>
      </c>
      <c r="S46" s="61">
        <f>R46*'Расчет субсидий'!W46</f>
        <v>2.0499176276771003</v>
      </c>
      <c r="T46" s="62">
        <f t="shared" si="10"/>
        <v>706.92753324605962</v>
      </c>
      <c r="U46" s="61" t="s">
        <v>401</v>
      </c>
      <c r="V46" s="61" t="s">
        <v>401</v>
      </c>
      <c r="W46" s="63" t="s">
        <v>401</v>
      </c>
      <c r="X46" s="64">
        <f t="shared" si="11"/>
        <v>2.1354596855691539</v>
      </c>
    </row>
    <row r="47" spans="1:24" ht="15" customHeight="1">
      <c r="A47" s="65" t="s">
        <v>34</v>
      </c>
      <c r="B47" s="60">
        <f>'Расчет субсидий'!AF47</f>
        <v>2930.8181818181802</v>
      </c>
      <c r="C47" s="61">
        <f>'Расчет субсидий'!D47-1</f>
        <v>9.2766642263002241E-2</v>
      </c>
      <c r="D47" s="61">
        <f>C47*'Расчет субсидий'!E47</f>
        <v>1.3914996339450336</v>
      </c>
      <c r="E47" s="62">
        <f t="shared" si="2"/>
        <v>442.77777108911329</v>
      </c>
      <c r="F47" s="61">
        <f>'Расчет субсидий'!F47-1</f>
        <v>0</v>
      </c>
      <c r="G47" s="61">
        <f>F47*'Расчет субсидий'!G47</f>
        <v>0</v>
      </c>
      <c r="H47" s="62">
        <f t="shared" si="7"/>
        <v>0</v>
      </c>
      <c r="I47" s="61">
        <f>'Расчет субсидий'!J47-1</f>
        <v>0.20690789810875909</v>
      </c>
      <c r="J47" s="61">
        <f>I47*'Расчет субсидий'!K47</f>
        <v>2.0690789810875909</v>
      </c>
      <c r="K47" s="62">
        <f t="shared" si="3"/>
        <v>658.38477934481887</v>
      </c>
      <c r="L47" s="61">
        <f>'Расчет субсидий'!N47-1</f>
        <v>0.30000000000000004</v>
      </c>
      <c r="M47" s="61">
        <f>L47*'Расчет субсидий'!O47</f>
        <v>4.5000000000000009</v>
      </c>
      <c r="N47" s="62">
        <f t="shared" si="8"/>
        <v>1431.908367990068</v>
      </c>
      <c r="O47" s="61">
        <f>'Расчет субсидий'!R47-1</f>
        <v>5.9274725274725215E-2</v>
      </c>
      <c r="P47" s="61">
        <f>O47*'Расчет субсидий'!S47</f>
        <v>0.59274725274725215</v>
      </c>
      <c r="Q47" s="62">
        <f t="shared" si="9"/>
        <v>188.61327806931425</v>
      </c>
      <c r="R47" s="61">
        <f>'Расчет субсидий'!V47-1</f>
        <v>6.5723684210526434E-2</v>
      </c>
      <c r="S47" s="61">
        <f>R47*'Расчет субсидий'!W47</f>
        <v>0.65723684210526434</v>
      </c>
      <c r="T47" s="62">
        <f t="shared" si="10"/>
        <v>209.13398532486556</v>
      </c>
      <c r="U47" s="61" t="s">
        <v>401</v>
      </c>
      <c r="V47" s="61" t="s">
        <v>401</v>
      </c>
      <c r="W47" s="63" t="s">
        <v>401</v>
      </c>
      <c r="X47" s="64">
        <f t="shared" si="11"/>
        <v>9.2105627098851421</v>
      </c>
    </row>
    <row r="48" spans="1:24" ht="15" customHeight="1">
      <c r="A48" s="65" t="s">
        <v>35</v>
      </c>
      <c r="B48" s="60">
        <f>'Расчет субсидий'!AF48</f>
        <v>2411.7000000000007</v>
      </c>
      <c r="C48" s="61">
        <f>'Расчет субсидий'!D48-1</f>
        <v>-6.7933818281807778E-2</v>
      </c>
      <c r="D48" s="61">
        <f>C48*'Расчет субсидий'!E48</f>
        <v>-1.0190072742271168</v>
      </c>
      <c r="E48" s="62">
        <f t="shared" si="2"/>
        <v>-257.75151459278703</v>
      </c>
      <c r="F48" s="61">
        <f>'Расчет субсидий'!F48-1</f>
        <v>0</v>
      </c>
      <c r="G48" s="61">
        <f>F48*'Расчет субсидий'!G48</f>
        <v>0</v>
      </c>
      <c r="H48" s="62">
        <f t="shared" si="7"/>
        <v>0</v>
      </c>
      <c r="I48" s="61">
        <f>'Расчет субсидий'!J48-1</f>
        <v>0.17253884482707793</v>
      </c>
      <c r="J48" s="61">
        <f>I48*'Расчет субсидий'!K48</f>
        <v>1.7253884482707793</v>
      </c>
      <c r="K48" s="62">
        <f t="shared" si="3"/>
        <v>436.42621309057722</v>
      </c>
      <c r="L48" s="61">
        <f>'Расчет субсидий'!N48-1</f>
        <v>0.30000000000000004</v>
      </c>
      <c r="M48" s="61">
        <f>L48*'Расчет субсидий'!O48</f>
        <v>4.5000000000000009</v>
      </c>
      <c r="N48" s="62">
        <f t="shared" si="8"/>
        <v>1138.2468457325524</v>
      </c>
      <c r="O48" s="61">
        <f>'Расчет субсидий'!R48-1</f>
        <v>0.2315851119208745</v>
      </c>
      <c r="P48" s="61">
        <f>O48*'Расчет субсидий'!S48</f>
        <v>2.315851119208745</v>
      </c>
      <c r="Q48" s="62">
        <f t="shared" si="9"/>
        <v>585.78005147234546</v>
      </c>
      <c r="R48" s="61">
        <f>'Расчет субсидий'!V48-1</f>
        <v>0.20122988505747119</v>
      </c>
      <c r="S48" s="61">
        <f>R48*'Расчет субсидий'!W48</f>
        <v>2.0122988505747119</v>
      </c>
      <c r="T48" s="62">
        <f t="shared" si="10"/>
        <v>508.9984042973125</v>
      </c>
      <c r="U48" s="61" t="s">
        <v>401</v>
      </c>
      <c r="V48" s="61" t="s">
        <v>401</v>
      </c>
      <c r="W48" s="63" t="s">
        <v>401</v>
      </c>
      <c r="X48" s="64">
        <f t="shared" si="11"/>
        <v>9.5345311438271203</v>
      </c>
    </row>
    <row r="49" spans="1:24" ht="15" customHeight="1">
      <c r="A49" s="65" t="s">
        <v>36</v>
      </c>
      <c r="B49" s="60">
        <f>'Расчет субсидий'!AF49</f>
        <v>390.02727272727498</v>
      </c>
      <c r="C49" s="61">
        <f>'Расчет субсидий'!D49-1</f>
        <v>-4.64057075083667E-2</v>
      </c>
      <c r="D49" s="61">
        <f>C49*'Расчет субсидий'!E49</f>
        <v>-0.6960856126255005</v>
      </c>
      <c r="E49" s="62">
        <f t="shared" si="2"/>
        <v>-379.61636051651254</v>
      </c>
      <c r="F49" s="61">
        <f>'Расчет субсидий'!F49-1</f>
        <v>0</v>
      </c>
      <c r="G49" s="61">
        <f>F49*'Расчет субсидий'!G49</f>
        <v>0</v>
      </c>
      <c r="H49" s="62">
        <f t="shared" si="7"/>
        <v>0</v>
      </c>
      <c r="I49" s="61">
        <f>'Расчет субсидий'!J49-1</f>
        <v>4.9164674785951767E-2</v>
      </c>
      <c r="J49" s="61">
        <f>I49*'Расчет субсидий'!K49</f>
        <v>0.49164674785951767</v>
      </c>
      <c r="K49" s="62">
        <f t="shared" si="3"/>
        <v>268.12384237946003</v>
      </c>
      <c r="L49" s="61">
        <f>'Расчет субсидий'!N49-1</f>
        <v>0.27497620306716009</v>
      </c>
      <c r="M49" s="61">
        <f>L49*'Расчет субсидий'!O49</f>
        <v>4.1246430460074013</v>
      </c>
      <c r="N49" s="62">
        <f t="shared" si="8"/>
        <v>2249.4100627209414</v>
      </c>
      <c r="O49" s="61">
        <f>'Расчет субсидий'!R49-1</f>
        <v>-4.3087197716373815E-4</v>
      </c>
      <c r="P49" s="61">
        <f>O49*'Расчет субсидий'!S49</f>
        <v>-4.3087197716373815E-3</v>
      </c>
      <c r="Q49" s="62">
        <f t="shared" si="9"/>
        <v>-2.349797910669531</v>
      </c>
      <c r="R49" s="61">
        <f>'Расчет субсидий'!V49-1</f>
        <v>-0.32007198228128453</v>
      </c>
      <c r="S49" s="61">
        <f>R49*'Расчет субсидий'!W49</f>
        <v>-3.2007198228128453</v>
      </c>
      <c r="T49" s="62">
        <f t="shared" si="10"/>
        <v>-1745.5404739459443</v>
      </c>
      <c r="U49" s="61" t="s">
        <v>401</v>
      </c>
      <c r="V49" s="61" t="s">
        <v>401</v>
      </c>
      <c r="W49" s="63" t="s">
        <v>401</v>
      </c>
      <c r="X49" s="64">
        <f t="shared" si="11"/>
        <v>0.71517563865693567</v>
      </c>
    </row>
    <row r="50" spans="1:24" ht="15" customHeight="1">
      <c r="A50" s="65" t="s">
        <v>37</v>
      </c>
      <c r="B50" s="60">
        <f>'Расчет субсидий'!AF50</f>
        <v>1895.0090909090904</v>
      </c>
      <c r="C50" s="61">
        <f>'Расчет субсидий'!D50-1</f>
        <v>4.7764437929844306E-2</v>
      </c>
      <c r="D50" s="61">
        <f>C50*'Расчет субсидий'!E50</f>
        <v>0.71646656894766458</v>
      </c>
      <c r="E50" s="62">
        <f t="shared" si="2"/>
        <v>203.71351344967573</v>
      </c>
      <c r="F50" s="61">
        <f>'Расчет субсидий'!F50-1</f>
        <v>0</v>
      </c>
      <c r="G50" s="61">
        <f>F50*'Расчет субсидий'!G50</f>
        <v>0</v>
      </c>
      <c r="H50" s="62">
        <f t="shared" si="7"/>
        <v>0</v>
      </c>
      <c r="I50" s="61">
        <f>'Расчет субсидий'!J50-1</f>
        <v>5.4633451111969489E-3</v>
      </c>
      <c r="J50" s="61">
        <f>I50*'Расчет субсидий'!K50</f>
        <v>5.4633451111969489E-2</v>
      </c>
      <c r="K50" s="62">
        <f t="shared" si="3"/>
        <v>15.533972916904338</v>
      </c>
      <c r="L50" s="61">
        <f>'Расчет субсидий'!N50-1</f>
        <v>0.2589785344189488</v>
      </c>
      <c r="M50" s="61">
        <f>L50*'Расчет субсидий'!O50</f>
        <v>3.8846780162842318</v>
      </c>
      <c r="N50" s="62">
        <f t="shared" si="8"/>
        <v>1104.5336120571785</v>
      </c>
      <c r="O50" s="61">
        <f>'Расчет субсидий'!R50-1</f>
        <v>-8.9273927392740093E-3</v>
      </c>
      <c r="P50" s="61">
        <f>O50*'Расчет субсидий'!S50</f>
        <v>-8.9273927392740093E-2</v>
      </c>
      <c r="Q50" s="62">
        <f t="shared" si="9"/>
        <v>-25.383327285372307</v>
      </c>
      <c r="R50" s="61">
        <f>'Расчет субсидий'!V50-1</f>
        <v>0.20982999999999996</v>
      </c>
      <c r="S50" s="61">
        <f>R50*'Расчет субсидий'!W50</f>
        <v>2.0982999999999996</v>
      </c>
      <c r="T50" s="62">
        <f t="shared" si="10"/>
        <v>596.61131977070431</v>
      </c>
      <c r="U50" s="61" t="s">
        <v>401</v>
      </c>
      <c r="V50" s="61" t="s">
        <v>401</v>
      </c>
      <c r="W50" s="63" t="s">
        <v>401</v>
      </c>
      <c r="X50" s="64">
        <f t="shared" si="11"/>
        <v>6.6648041089511256</v>
      </c>
    </row>
    <row r="51" spans="1:24" ht="15" customHeight="1">
      <c r="A51" s="65" t="s">
        <v>2</v>
      </c>
      <c r="B51" s="60">
        <f>'Расчет субсидий'!AF51</f>
        <v>-193.20000000000073</v>
      </c>
      <c r="C51" s="61">
        <f>'Расчет субсидий'!D51-1</f>
        <v>2.265919020553353E-2</v>
      </c>
      <c r="D51" s="61">
        <f>C51*'Расчет субсидий'!E51</f>
        <v>0.33988785308300296</v>
      </c>
      <c r="E51" s="62">
        <f t="shared" si="2"/>
        <v>73.895206873367414</v>
      </c>
      <c r="F51" s="61">
        <f>'Расчет субсидий'!F51-1</f>
        <v>0</v>
      </c>
      <c r="G51" s="61">
        <f>F51*'Расчет субсидий'!G51</f>
        <v>0</v>
      </c>
      <c r="H51" s="62">
        <f t="shared" si="7"/>
        <v>0</v>
      </c>
      <c r="I51" s="61">
        <f>'Расчет субсидий'!J51-1</f>
        <v>3.1844188868982437E-2</v>
      </c>
      <c r="J51" s="61">
        <f>I51*'Расчет субсидий'!K51</f>
        <v>0.31844188868982437</v>
      </c>
      <c r="K51" s="62">
        <f t="shared" si="3"/>
        <v>69.232627846026318</v>
      </c>
      <c r="L51" s="61">
        <f>'Расчет субсидий'!N51-1</f>
        <v>-0.34875115633672527</v>
      </c>
      <c r="M51" s="61">
        <f>L51*'Расчет субсидий'!O51</f>
        <v>-5.2312673450508793</v>
      </c>
      <c r="N51" s="62">
        <f t="shared" si="8"/>
        <v>-1137.3327383312644</v>
      </c>
      <c r="O51" s="61">
        <f>'Расчет субсидий'!R51-1</f>
        <v>0.12362962962962976</v>
      </c>
      <c r="P51" s="61">
        <f>O51*'Расчет субсидий'!S51</f>
        <v>1.2362962962962976</v>
      </c>
      <c r="Q51" s="62">
        <f t="shared" si="9"/>
        <v>268.78386427444053</v>
      </c>
      <c r="R51" s="61">
        <f>'Расчет субсидий'!V51-1</f>
        <v>0.24479999999999991</v>
      </c>
      <c r="S51" s="61">
        <f>R51*'Расчет субсидий'!W51</f>
        <v>2.4479999999999991</v>
      </c>
      <c r="T51" s="62">
        <f t="shared" si="10"/>
        <v>532.22103933742949</v>
      </c>
      <c r="U51" s="61" t="s">
        <v>401</v>
      </c>
      <c r="V51" s="61" t="s">
        <v>401</v>
      </c>
      <c r="W51" s="63" t="s">
        <v>401</v>
      </c>
      <c r="X51" s="64">
        <f t="shared" si="11"/>
        <v>-0.88864130698175536</v>
      </c>
    </row>
    <row r="52" spans="1:24" ht="15" customHeight="1">
      <c r="A52" s="65" t="s">
        <v>38</v>
      </c>
      <c r="B52" s="60">
        <f>'Расчет субсидий'!AF52</f>
        <v>951.5909090909081</v>
      </c>
      <c r="C52" s="61">
        <f>'Расчет субсидий'!D52-1</f>
        <v>8.3587147998099853E-2</v>
      </c>
      <c r="D52" s="61">
        <f>C52*'Расчет субсидий'!E52</f>
        <v>1.2538072199714978</v>
      </c>
      <c r="E52" s="62">
        <f t="shared" si="2"/>
        <v>282.94557711614897</v>
      </c>
      <c r="F52" s="61">
        <f>'Расчет субсидий'!F52-1</f>
        <v>0</v>
      </c>
      <c r="G52" s="61">
        <f>F52*'Расчет субсидий'!G52</f>
        <v>0</v>
      </c>
      <c r="H52" s="62">
        <f t="shared" si="7"/>
        <v>0</v>
      </c>
      <c r="I52" s="61">
        <f>'Расчет субсидий'!J52-1</f>
        <v>0.21841368584758936</v>
      </c>
      <c r="J52" s="61">
        <f>I52*'Расчет субсидий'!K52</f>
        <v>2.1841368584758936</v>
      </c>
      <c r="K52" s="62">
        <f t="shared" si="3"/>
        <v>492.8922517579399</v>
      </c>
      <c r="L52" s="61">
        <f>'Расчет субсидий'!N52-1</f>
        <v>-6.3829787234042534E-2</v>
      </c>
      <c r="M52" s="61">
        <f>L52*'Расчет субсидий'!O52</f>
        <v>-0.95744680851063801</v>
      </c>
      <c r="N52" s="62">
        <f t="shared" si="8"/>
        <v>-216.06618264506071</v>
      </c>
      <c r="O52" s="61">
        <f>'Расчет субсидий'!R52-1</f>
        <v>-2.9687700809664541E-2</v>
      </c>
      <c r="P52" s="61">
        <f>O52*'Расчет субсидий'!S52</f>
        <v>-0.29687700809664541</v>
      </c>
      <c r="Q52" s="62">
        <f t="shared" si="9"/>
        <v>-66.99597438139692</v>
      </c>
      <c r="R52" s="61">
        <f>'Расчет субсидий'!V52-1</f>
        <v>0.20331325301204828</v>
      </c>
      <c r="S52" s="61">
        <f>R52*'Расчет субсидий'!W52</f>
        <v>2.0331325301204828</v>
      </c>
      <c r="T52" s="62">
        <f t="shared" si="10"/>
        <v>458.81523724327678</v>
      </c>
      <c r="U52" s="61" t="s">
        <v>401</v>
      </c>
      <c r="V52" s="61" t="s">
        <v>401</v>
      </c>
      <c r="W52" s="63" t="s">
        <v>401</v>
      </c>
      <c r="X52" s="64">
        <f t="shared" si="11"/>
        <v>4.2167527919605909</v>
      </c>
    </row>
    <row r="53" spans="1:24" ht="15" customHeight="1">
      <c r="A53" s="65" t="s">
        <v>3</v>
      </c>
      <c r="B53" s="60">
        <f>'Расчет субсидий'!AF53</f>
        <v>1497.954545454546</v>
      </c>
      <c r="C53" s="61">
        <f>'Расчет субсидий'!D53-1</f>
        <v>-0.1379830768426078</v>
      </c>
      <c r="D53" s="61">
        <f>C53*'Расчет субсидий'!E53</f>
        <v>-2.0697461526391168</v>
      </c>
      <c r="E53" s="62">
        <f t="shared" si="2"/>
        <v>-452.03446980622067</v>
      </c>
      <c r="F53" s="61">
        <f>'Расчет субсидий'!F53-1</f>
        <v>0</v>
      </c>
      <c r="G53" s="61">
        <f>F53*'Расчет субсидий'!G53</f>
        <v>0</v>
      </c>
      <c r="H53" s="62">
        <f t="shared" si="7"/>
        <v>0</v>
      </c>
      <c r="I53" s="61">
        <f>'Расчет субсидий'!J53-1</f>
        <v>0.18093000708505813</v>
      </c>
      <c r="J53" s="61">
        <f>I53*'Расчет субсидий'!K53</f>
        <v>1.8093000708505813</v>
      </c>
      <c r="K53" s="62">
        <f t="shared" si="3"/>
        <v>395.152805190359</v>
      </c>
      <c r="L53" s="61">
        <f>'Расчет субсидий'!N53-1</f>
        <v>0.24271970397779841</v>
      </c>
      <c r="M53" s="61">
        <f>L53*'Расчет субсидий'!O53</f>
        <v>3.6407955596669761</v>
      </c>
      <c r="N53" s="62">
        <f t="shared" si="8"/>
        <v>795.15311014754252</v>
      </c>
      <c r="O53" s="61">
        <f>'Расчет субсидий'!R53-1</f>
        <v>0.13736568457539011</v>
      </c>
      <c r="P53" s="61">
        <f>O53*'Расчет субсидий'!S53</f>
        <v>1.3736568457539011</v>
      </c>
      <c r="Q53" s="62">
        <f t="shared" si="9"/>
        <v>300.00792279492543</v>
      </c>
      <c r="R53" s="61">
        <f>'Расчет субсидий'!V53-1</f>
        <v>0.21047309284447069</v>
      </c>
      <c r="S53" s="61">
        <f>R53*'Расчет субсидий'!W53</f>
        <v>2.1047309284447069</v>
      </c>
      <c r="T53" s="62">
        <f t="shared" si="10"/>
        <v>459.67517712793966</v>
      </c>
      <c r="U53" s="61" t="s">
        <v>401</v>
      </c>
      <c r="V53" s="61" t="s">
        <v>401</v>
      </c>
      <c r="W53" s="63" t="s">
        <v>401</v>
      </c>
      <c r="X53" s="64">
        <f t="shared" si="11"/>
        <v>6.8587372520770487</v>
      </c>
    </row>
    <row r="54" spans="1:24" ht="15" customHeight="1">
      <c r="A54" s="65" t="s">
        <v>39</v>
      </c>
      <c r="B54" s="60">
        <f>'Расчет субсидий'!AF54</f>
        <v>1470.7727272727279</v>
      </c>
      <c r="C54" s="61">
        <f>'Расчет субсидий'!D54-1</f>
        <v>7.1435520222534299E-2</v>
      </c>
      <c r="D54" s="61">
        <f>C54*'Расчет субсидий'!E54</f>
        <v>1.0715328033380145</v>
      </c>
      <c r="E54" s="62">
        <f t="shared" si="2"/>
        <v>319.29002318228305</v>
      </c>
      <c r="F54" s="61">
        <f>'Расчет субсидий'!F54-1</f>
        <v>0</v>
      </c>
      <c r="G54" s="61">
        <f>F54*'Расчет субсидий'!G54</f>
        <v>0</v>
      </c>
      <c r="H54" s="62">
        <f t="shared" si="7"/>
        <v>0</v>
      </c>
      <c r="I54" s="61">
        <f>'Расчет субсидий'!J54-1</f>
        <v>2.5119294138831405E-2</v>
      </c>
      <c r="J54" s="61">
        <f>I54*'Расчет субсидий'!K54</f>
        <v>0.25119294138831405</v>
      </c>
      <c r="K54" s="62">
        <f t="shared" si="3"/>
        <v>74.84922517467767</v>
      </c>
      <c r="L54" s="61">
        <f>'Расчет субсидий'!N54-1</f>
        <v>0.26127313101406369</v>
      </c>
      <c r="M54" s="61">
        <f>L54*'Расчет субсидий'!O54</f>
        <v>3.9190969652109553</v>
      </c>
      <c r="N54" s="62">
        <f t="shared" si="8"/>
        <v>1167.7930502712663</v>
      </c>
      <c r="O54" s="61">
        <f>'Расчет субсидий'!R54-1</f>
        <v>2.1906976744185958E-2</v>
      </c>
      <c r="P54" s="61">
        <f>O54*'Расчет субсидий'!S54</f>
        <v>0.21906976744185958</v>
      </c>
      <c r="Q54" s="62">
        <f t="shared" si="9"/>
        <v>65.277321335522402</v>
      </c>
      <c r="R54" s="61">
        <f>'Расчет субсидий'!V54-1</f>
        <v>-5.2499999999999991E-2</v>
      </c>
      <c r="S54" s="61">
        <f>R54*'Расчет субсидий'!W54</f>
        <v>-0.52499999999999991</v>
      </c>
      <c r="T54" s="62">
        <f t="shared" si="10"/>
        <v>-156.43689269102165</v>
      </c>
      <c r="U54" s="61" t="s">
        <v>401</v>
      </c>
      <c r="V54" s="61" t="s">
        <v>401</v>
      </c>
      <c r="W54" s="63" t="s">
        <v>401</v>
      </c>
      <c r="X54" s="64">
        <f t="shared" si="11"/>
        <v>4.9358924773791433</v>
      </c>
    </row>
    <row r="55" spans="1:24" ht="15" customHeight="1">
      <c r="A55" s="67" t="s">
        <v>40</v>
      </c>
      <c r="B55" s="58">
        <f>'[1]Расчет субсидий'!AF55</f>
        <v>-12530.145454545462</v>
      </c>
      <c r="C55" s="58"/>
      <c r="D55" s="58"/>
      <c r="E55" s="58">
        <f>SUM(E57:E378)</f>
        <v>-7433.3677672521017</v>
      </c>
      <c r="F55" s="58"/>
      <c r="G55" s="58"/>
      <c r="H55" s="58">
        <f>SUM(H57:H378)</f>
        <v>0</v>
      </c>
      <c r="I55" s="58"/>
      <c r="J55" s="58"/>
      <c r="K55" s="58">
        <f>SUM(K57:K378)</f>
        <v>3597.083010607304</v>
      </c>
      <c r="L55" s="58"/>
      <c r="M55" s="58"/>
      <c r="N55" s="58">
        <f>SUM(N57:N378)</f>
        <v>317.08865437609541</v>
      </c>
      <c r="O55" s="58"/>
      <c r="P55" s="58"/>
      <c r="Q55" s="58">
        <f>SUM(Q57:Q378)</f>
        <v>1048.2677883097581</v>
      </c>
      <c r="R55" s="58"/>
      <c r="S55" s="58"/>
      <c r="T55" s="58">
        <f>SUM(T57:T378)</f>
        <v>3688.9828594134965</v>
      </c>
      <c r="U55" s="58"/>
      <c r="V55" s="58"/>
      <c r="W55" s="58"/>
      <c r="X55" s="58"/>
    </row>
    <row r="56" spans="1:24" ht="15" customHeight="1">
      <c r="A56" s="68" t="s">
        <v>41</v>
      </c>
      <c r="B56" s="69"/>
      <c r="C56" s="70"/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</row>
    <row r="57" spans="1:24" ht="15" customHeight="1">
      <c r="A57" s="72" t="s">
        <v>42</v>
      </c>
      <c r="B57" s="60">
        <f>'Расчет субсидий'!AF57</f>
        <v>-124.4727272727273</v>
      </c>
      <c r="C57" s="61">
        <f>'Расчет субсидий'!D57-1</f>
        <v>-0.23293307321832002</v>
      </c>
      <c r="D57" s="61">
        <f>C57*'Расчет субсидий'!E57</f>
        <v>-3.4939960982748004</v>
      </c>
      <c r="E57" s="62">
        <f t="shared" ref="E57:E120" si="12">$B57*D57/$X57</f>
        <v>-40.60559748373943</v>
      </c>
      <c r="F57" s="61">
        <f>'Расчет субсидий'!F57-1</f>
        <v>0</v>
      </c>
      <c r="G57" s="61">
        <f>F57*'Расчет субсидий'!G57</f>
        <v>0</v>
      </c>
      <c r="H57" s="62">
        <f t="shared" ref="H57:H120" si="13">$B57*G57/$X57</f>
        <v>0</v>
      </c>
      <c r="I57" s="61">
        <f>'Расчет субсидий'!J57-1</f>
        <v>1.6078462898927448E-4</v>
      </c>
      <c r="J57" s="61">
        <f>I57*'Расчет субсидий'!K57</f>
        <v>1.6078462898927448E-3</v>
      </c>
      <c r="K57" s="62">
        <f t="shared" ref="K57:K120" si="14">$B57*J57/$X57</f>
        <v>1.868564171990492E-2</v>
      </c>
      <c r="L57" s="61">
        <f>'Расчет субсидий'!N57-1</f>
        <v>-0.55596669750231276</v>
      </c>
      <c r="M57" s="61">
        <f>L57*'Расчет субсидий'!O57</f>
        <v>-8.3395004625346907</v>
      </c>
      <c r="N57" s="62">
        <f t="shared" ref="N57:N120" si="15">$B57*M57/$X57</f>
        <v>-96.917795404621373</v>
      </c>
      <c r="O57" s="61">
        <f>'Расчет субсидий'!R57-1</f>
        <v>0.11393288590604023</v>
      </c>
      <c r="P57" s="61">
        <f>O57*'Расчет субсидий'!S57</f>
        <v>1.1393288590604023</v>
      </c>
      <c r="Q57" s="62">
        <f t="shared" ref="Q57:Q120" si="16">$B57*P57/$X57</f>
        <v>13.240750061357458</v>
      </c>
      <c r="R57" s="61">
        <f>'Расчет субсидий'!V57-1</f>
        <v>-1.79640718562879E-3</v>
      </c>
      <c r="S57" s="61">
        <f>R57*'Расчет субсидий'!W57</f>
        <v>-1.79640718562879E-2</v>
      </c>
      <c r="T57" s="62">
        <f t="shared" ref="T57:T120" si="17">$B57*S57/$X57</f>
        <v>-0.20877008744387787</v>
      </c>
      <c r="U57" s="61" t="s">
        <v>401</v>
      </c>
      <c r="V57" s="61" t="s">
        <v>401</v>
      </c>
      <c r="W57" s="63" t="s">
        <v>401</v>
      </c>
      <c r="X57" s="64">
        <f t="shared" ref="X57:X120" si="18">D57+G57+J57+M57+P57+S57</f>
        <v>-10.710523927315483</v>
      </c>
    </row>
    <row r="58" spans="1:24" ht="15" customHeight="1">
      <c r="A58" s="72" t="s">
        <v>43</v>
      </c>
      <c r="B58" s="60">
        <f>'Расчет субсидий'!AF58</f>
        <v>-128.5090909090909</v>
      </c>
      <c r="C58" s="61">
        <f>'Расчет субсидий'!D58-1</f>
        <v>-0.1182023530859142</v>
      </c>
      <c r="D58" s="61">
        <f>C58*'Расчет субсидий'!E58</f>
        <v>-1.773035296288713</v>
      </c>
      <c r="E58" s="62">
        <f t="shared" si="12"/>
        <v>-25.346187673324138</v>
      </c>
      <c r="F58" s="61">
        <f>'Расчет субсидий'!F58-1</f>
        <v>0</v>
      </c>
      <c r="G58" s="61">
        <f>F58*'Расчет субсидий'!G58</f>
        <v>0</v>
      </c>
      <c r="H58" s="62">
        <f t="shared" si="13"/>
        <v>0</v>
      </c>
      <c r="I58" s="61">
        <f>'Расчет субсидий'!J58-1</f>
        <v>1.6078462898927448E-4</v>
      </c>
      <c r="J58" s="61">
        <f>I58*'Расчет субсидий'!K58</f>
        <v>1.6078462898927448E-3</v>
      </c>
      <c r="K58" s="62">
        <f t="shared" si="14"/>
        <v>2.2984750443932191E-2</v>
      </c>
      <c r="L58" s="61">
        <f>'Расчет субсидий'!N58-1</f>
        <v>-0.55596669750231276</v>
      </c>
      <c r="M58" s="61">
        <f>L58*'Расчет субсидий'!O58</f>
        <v>-8.3395004625346907</v>
      </c>
      <c r="N58" s="62">
        <f t="shared" si="15"/>
        <v>-119.21620752143136</v>
      </c>
      <c r="O58" s="61">
        <f>'Расчет субсидий'!R58-1</f>
        <v>0.11393288590604023</v>
      </c>
      <c r="P58" s="61">
        <f>O58*'Расчет субсидий'!S58</f>
        <v>1.1393288590604023</v>
      </c>
      <c r="Q58" s="62">
        <f t="shared" si="16"/>
        <v>16.287122508968327</v>
      </c>
      <c r="R58" s="61">
        <f>'Расчет субсидий'!V58-1</f>
        <v>-1.79640718562879E-3</v>
      </c>
      <c r="S58" s="61">
        <f>R58*'Расчет субсидий'!W58</f>
        <v>-1.79640718562879E-2</v>
      </c>
      <c r="T58" s="62">
        <f t="shared" si="17"/>
        <v>-0.25680297374768735</v>
      </c>
      <c r="U58" s="61" t="s">
        <v>401</v>
      </c>
      <c r="V58" s="61" t="s">
        <v>401</v>
      </c>
      <c r="W58" s="63" t="s">
        <v>401</v>
      </c>
      <c r="X58" s="64">
        <f t="shared" si="18"/>
        <v>-8.9895631253293953</v>
      </c>
    </row>
    <row r="59" spans="1:24" ht="15" customHeight="1">
      <c r="A59" s="72" t="s">
        <v>44</v>
      </c>
      <c r="B59" s="60">
        <f>'Расчет субсидий'!AF59</f>
        <v>-169.88181818181829</v>
      </c>
      <c r="C59" s="61">
        <f>'Расчет субсидий'!D59-1</f>
        <v>-0.5024695953300532</v>
      </c>
      <c r="D59" s="61">
        <f>C59*'Расчет субсидий'!E59</f>
        <v>-7.5370439299507979</v>
      </c>
      <c r="E59" s="62">
        <f t="shared" si="12"/>
        <v>-86.786220140620671</v>
      </c>
      <c r="F59" s="61">
        <f>'Расчет субсидий'!F59-1</f>
        <v>0</v>
      </c>
      <c r="G59" s="61">
        <f>F59*'Расчет субсидий'!G59</f>
        <v>0</v>
      </c>
      <c r="H59" s="62">
        <f t="shared" si="13"/>
        <v>0</v>
      </c>
      <c r="I59" s="61">
        <f>'Расчет субсидий'!J59-1</f>
        <v>1.6078462898927448E-4</v>
      </c>
      <c r="J59" s="61">
        <f>I59*'Расчет субсидий'!K59</f>
        <v>1.6078462898927448E-3</v>
      </c>
      <c r="K59" s="62">
        <f t="shared" si="14"/>
        <v>1.8513744030655113E-2</v>
      </c>
      <c r="L59" s="61">
        <f>'Расчет субсидий'!N59-1</f>
        <v>-0.55596669750231276</v>
      </c>
      <c r="M59" s="61">
        <f>L59*'Расчет субсидий'!O59</f>
        <v>-8.3395004625346907</v>
      </c>
      <c r="N59" s="62">
        <f t="shared" si="15"/>
        <v>-96.026204667360645</v>
      </c>
      <c r="O59" s="61">
        <f>'Расчет субсидий'!R59-1</f>
        <v>0.11393288590604023</v>
      </c>
      <c r="P59" s="61">
        <f>O59*'Расчет субсидий'!S59</f>
        <v>1.1393288590604023</v>
      </c>
      <c r="Q59" s="62">
        <f t="shared" si="16"/>
        <v>13.118942398896662</v>
      </c>
      <c r="R59" s="61">
        <f>'Расчет субсидий'!V59-1</f>
        <v>-1.79640718562879E-3</v>
      </c>
      <c r="S59" s="61">
        <f>R59*'Расчет субсидий'!W59</f>
        <v>-1.79640718562879E-2</v>
      </c>
      <c r="T59" s="62">
        <f t="shared" si="17"/>
        <v>-0.20684951676431412</v>
      </c>
      <c r="U59" s="61" t="s">
        <v>401</v>
      </c>
      <c r="V59" s="61" t="s">
        <v>401</v>
      </c>
      <c r="W59" s="63" t="s">
        <v>401</v>
      </c>
      <c r="X59" s="64">
        <f t="shared" si="18"/>
        <v>-14.75357175899148</v>
      </c>
    </row>
    <row r="60" spans="1:24" ht="15" customHeight="1">
      <c r="A60" s="72" t="s">
        <v>45</v>
      </c>
      <c r="B60" s="60">
        <f>'Расчет субсидий'!AF60</f>
        <v>-28.427272727272737</v>
      </c>
      <c r="C60" s="61">
        <f>'Расчет субсидий'!D60-1</f>
        <v>0.2222752125839389</v>
      </c>
      <c r="D60" s="61">
        <f>C60*'Расчет субсидий'!E60</f>
        <v>3.3341281887590837</v>
      </c>
      <c r="E60" s="62">
        <f t="shared" si="12"/>
        <v>24.412780782832467</v>
      </c>
      <c r="F60" s="61">
        <f>'Расчет субсидий'!F60-1</f>
        <v>0</v>
      </c>
      <c r="G60" s="61">
        <f>F60*'Расчет субсидий'!G60</f>
        <v>0</v>
      </c>
      <c r="H60" s="62">
        <f t="shared" si="13"/>
        <v>0</v>
      </c>
      <c r="I60" s="61">
        <f>'Расчет субсидий'!J60-1</f>
        <v>1.6078462898927448E-4</v>
      </c>
      <c r="J60" s="61">
        <f>I60*'Расчет субсидий'!K60</f>
        <v>1.6078462898927448E-3</v>
      </c>
      <c r="K60" s="62">
        <f t="shared" si="14"/>
        <v>1.1772792401917555E-2</v>
      </c>
      <c r="L60" s="61">
        <f>'Расчет субсидий'!N60-1</f>
        <v>-0.55596669750231276</v>
      </c>
      <c r="M60" s="61">
        <f>L60*'Расчет субсидий'!O60</f>
        <v>-8.3395004625346907</v>
      </c>
      <c r="N60" s="62">
        <f t="shared" si="15"/>
        <v>-61.062558217344041</v>
      </c>
      <c r="O60" s="61">
        <f>'Расчет субсидий'!R60-1</f>
        <v>0.11393288590604023</v>
      </c>
      <c r="P60" s="61">
        <f>O60*'Расчет субсидий'!S60</f>
        <v>1.1393288590604023</v>
      </c>
      <c r="Q60" s="62">
        <f t="shared" si="16"/>
        <v>8.3422664340174286</v>
      </c>
      <c r="R60" s="61">
        <f>'Расчет субсидий'!V60-1</f>
        <v>-1.79640718562879E-3</v>
      </c>
      <c r="S60" s="61">
        <f>R60*'Расчет субсидий'!W60</f>
        <v>-1.79640718562879E-2</v>
      </c>
      <c r="T60" s="62">
        <f t="shared" si="17"/>
        <v>-0.13153451918050882</v>
      </c>
      <c r="U60" s="61" t="s">
        <v>401</v>
      </c>
      <c r="V60" s="61" t="s">
        <v>401</v>
      </c>
      <c r="W60" s="63" t="s">
        <v>401</v>
      </c>
      <c r="X60" s="64">
        <f t="shared" si="18"/>
        <v>-3.8823996402816006</v>
      </c>
    </row>
    <row r="61" spans="1:24" ht="15" customHeight="1">
      <c r="A61" s="72" t="s">
        <v>46</v>
      </c>
      <c r="B61" s="60">
        <f>'Расчет субсидий'!AF61</f>
        <v>-194.61818181818171</v>
      </c>
      <c r="C61" s="61">
        <f>'Расчет субсидий'!D61-1</f>
        <v>-0.37111798008866947</v>
      </c>
      <c r="D61" s="61">
        <f>C61*'Расчет субсидий'!E61</f>
        <v>-5.5667697013300419</v>
      </c>
      <c r="E61" s="62">
        <f t="shared" si="12"/>
        <v>-84.750792610392764</v>
      </c>
      <c r="F61" s="61">
        <f>'Расчет субсидий'!F61-1</f>
        <v>0</v>
      </c>
      <c r="G61" s="61">
        <f>F61*'Расчет субсидий'!G61</f>
        <v>0</v>
      </c>
      <c r="H61" s="62">
        <f t="shared" si="13"/>
        <v>0</v>
      </c>
      <c r="I61" s="61">
        <f>'Расчет субсидий'!J61-1</f>
        <v>1.6078462898927448E-4</v>
      </c>
      <c r="J61" s="61">
        <f>I61*'Расчет субсидий'!K61</f>
        <v>1.6078462898927448E-3</v>
      </c>
      <c r="K61" s="62">
        <f t="shared" si="14"/>
        <v>2.4478513532099597E-2</v>
      </c>
      <c r="L61" s="61">
        <f>'Расчет субсидий'!N61-1</f>
        <v>-0.55596669750231276</v>
      </c>
      <c r="M61" s="61">
        <f>L61*'Расчет субсидий'!O61</f>
        <v>-8.3395004625346907</v>
      </c>
      <c r="N61" s="62">
        <f t="shared" si="15"/>
        <v>-126.96398667357923</v>
      </c>
      <c r="O61" s="61">
        <f>'Расчет субсидий'!R61-1</f>
        <v>0.11393288590604023</v>
      </c>
      <c r="P61" s="61">
        <f>O61*'Расчет субсидий'!S61</f>
        <v>1.1393288590604023</v>
      </c>
      <c r="Q61" s="62">
        <f t="shared" si="16"/>
        <v>17.345611374257707</v>
      </c>
      <c r="R61" s="61">
        <f>'Расчет субсидий'!V61-1</f>
        <v>-1.79640718562879E-3</v>
      </c>
      <c r="S61" s="61">
        <f>R61*'Расчет субсидий'!W61</f>
        <v>-1.79640718562879E-2</v>
      </c>
      <c r="T61" s="62">
        <f t="shared" si="17"/>
        <v>-0.27349242199954715</v>
      </c>
      <c r="U61" s="61" t="s">
        <v>401</v>
      </c>
      <c r="V61" s="61" t="s">
        <v>401</v>
      </c>
      <c r="W61" s="63" t="s">
        <v>401</v>
      </c>
      <c r="X61" s="64">
        <f t="shared" si="18"/>
        <v>-12.783297530370724</v>
      </c>
    </row>
    <row r="62" spans="1:24" ht="15" customHeight="1">
      <c r="A62" s="68" t="s">
        <v>47</v>
      </c>
      <c r="B62" s="69"/>
      <c r="C62" s="70"/>
      <c r="D62" s="70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</row>
    <row r="63" spans="1:24" ht="15" customHeight="1">
      <c r="A63" s="72" t="s">
        <v>48</v>
      </c>
      <c r="B63" s="60">
        <f>'Расчет субсидий'!AF63</f>
        <v>0.50909090909091148</v>
      </c>
      <c r="C63" s="61">
        <f>'Расчет субсидий'!D63-1</f>
        <v>-0.16235350602494891</v>
      </c>
      <c r="D63" s="61">
        <f>C63*'Расчет субсидий'!E63</f>
        <v>-2.4353025903742336</v>
      </c>
      <c r="E63" s="62">
        <f t="shared" si="12"/>
        <v>-1.0807657833989353</v>
      </c>
      <c r="F63" s="61">
        <f>'Расчет субсидий'!F63-1</f>
        <v>0</v>
      </c>
      <c r="G63" s="61">
        <f>F63*'Расчет субсидий'!G63</f>
        <v>0</v>
      </c>
      <c r="H63" s="62">
        <f t="shared" si="13"/>
        <v>0</v>
      </c>
      <c r="I63" s="61">
        <f>'Расчет субсидий'!J63-1</f>
        <v>0.17324757912993194</v>
      </c>
      <c r="J63" s="61">
        <f>I63*'Расчет субсидий'!K63</f>
        <v>1.7324757912993194</v>
      </c>
      <c r="K63" s="62">
        <f t="shared" si="14"/>
        <v>0.76885745664795058</v>
      </c>
      <c r="L63" s="61">
        <f>'Расчет субсидий'!N63-1</f>
        <v>6.4396743153219749E-2</v>
      </c>
      <c r="M63" s="61">
        <f>L63*'Расчет субсидий'!O63</f>
        <v>0.96595114729829623</v>
      </c>
      <c r="N63" s="62">
        <f t="shared" si="15"/>
        <v>0.42868058883578675</v>
      </c>
      <c r="O63" s="61">
        <f>'Расчет субсидий'!R63-1</f>
        <v>-2.362961553102394E-2</v>
      </c>
      <c r="P63" s="61">
        <f>O63*'Расчет субсидий'!S63</f>
        <v>-0.2362961553102394</v>
      </c>
      <c r="Q63" s="62">
        <f t="shared" si="16"/>
        <v>-0.10486614699029367</v>
      </c>
      <c r="R63" s="61">
        <f>'Расчет субсидий'!V63-1</f>
        <v>0.11203125000000003</v>
      </c>
      <c r="S63" s="61">
        <f>R63*'Расчет субсидий'!W63</f>
        <v>1.1203125000000003</v>
      </c>
      <c r="T63" s="62">
        <f t="shared" si="17"/>
        <v>0.49718479399640297</v>
      </c>
      <c r="U63" s="61" t="s">
        <v>401</v>
      </c>
      <c r="V63" s="61" t="s">
        <v>401</v>
      </c>
      <c r="W63" s="63" t="s">
        <v>401</v>
      </c>
      <c r="X63" s="64">
        <f t="shared" si="18"/>
        <v>1.1471406929131429</v>
      </c>
    </row>
    <row r="64" spans="1:24" ht="15" customHeight="1">
      <c r="A64" s="72" t="s">
        <v>49</v>
      </c>
      <c r="B64" s="60">
        <f>'Расчет субсидий'!AF64</f>
        <v>38.954545454545439</v>
      </c>
      <c r="C64" s="61">
        <f>'Расчет субсидий'!D64-1</f>
        <v>0.24853703489406209</v>
      </c>
      <c r="D64" s="61">
        <f>C64*'Расчет субсидий'!E64</f>
        <v>3.7280555234109314</v>
      </c>
      <c r="E64" s="62">
        <f t="shared" si="12"/>
        <v>19.865225641062541</v>
      </c>
      <c r="F64" s="61">
        <f>'Расчет субсидий'!F64-1</f>
        <v>0</v>
      </c>
      <c r="G64" s="61">
        <f>F64*'Расчет субсидий'!G64</f>
        <v>0</v>
      </c>
      <c r="H64" s="62">
        <f t="shared" si="13"/>
        <v>0</v>
      </c>
      <c r="I64" s="61">
        <f>'Расчет субсидий'!J64-1</f>
        <v>0.17324757912993194</v>
      </c>
      <c r="J64" s="61">
        <f>I64*'Расчет субсидий'!K64</f>
        <v>1.7324757912993194</v>
      </c>
      <c r="K64" s="62">
        <f t="shared" si="14"/>
        <v>9.2316282028844086</v>
      </c>
      <c r="L64" s="61">
        <f>'Расчет субсидий'!N64-1</f>
        <v>6.4396743153219749E-2</v>
      </c>
      <c r="M64" s="61">
        <f>L64*'Расчет субсидий'!O64</f>
        <v>0.96595114729829623</v>
      </c>
      <c r="N64" s="62">
        <f t="shared" si="15"/>
        <v>5.1471436996644666</v>
      </c>
      <c r="O64" s="61">
        <f>'Расчет субсидий'!R64-1</f>
        <v>-2.362961553102394E-2</v>
      </c>
      <c r="P64" s="61">
        <f>O64*'Расчет субсидий'!S64</f>
        <v>-0.2362961553102394</v>
      </c>
      <c r="Q64" s="62">
        <f t="shared" si="16"/>
        <v>-1.2591219239832259</v>
      </c>
      <c r="R64" s="61">
        <f>'Расчет субсидий'!V64-1</f>
        <v>0.11203125000000003</v>
      </c>
      <c r="S64" s="61">
        <f>R64*'Расчет субсидий'!W64</f>
        <v>1.1203125000000003</v>
      </c>
      <c r="T64" s="62">
        <f t="shared" si="17"/>
        <v>5.9696698349172514</v>
      </c>
      <c r="U64" s="61" t="s">
        <v>401</v>
      </c>
      <c r="V64" s="61" t="s">
        <v>401</v>
      </c>
      <c r="W64" s="63" t="s">
        <v>401</v>
      </c>
      <c r="X64" s="64">
        <f t="shared" si="18"/>
        <v>7.3104988066983072</v>
      </c>
    </row>
    <row r="65" spans="1:24" ht="15" customHeight="1">
      <c r="A65" s="72" t="s">
        <v>50</v>
      </c>
      <c r="B65" s="60">
        <f>'Расчет субсидий'!AF65</f>
        <v>14.472727272727241</v>
      </c>
      <c r="C65" s="61">
        <f>'Расчет субсидий'!D65-1</f>
        <v>-4.9279571116086829E-2</v>
      </c>
      <c r="D65" s="61">
        <f>C65*'Расчет субсидий'!E65</f>
        <v>-0.73919356674130243</v>
      </c>
      <c r="E65" s="62">
        <f t="shared" si="12"/>
        <v>-3.7626476601560266</v>
      </c>
      <c r="F65" s="61">
        <f>'Расчет субсидий'!F65-1</f>
        <v>0</v>
      </c>
      <c r="G65" s="61">
        <f>F65*'Расчет субсидий'!G65</f>
        <v>0</v>
      </c>
      <c r="H65" s="62">
        <f t="shared" si="13"/>
        <v>0</v>
      </c>
      <c r="I65" s="61">
        <f>'Расчет субсидий'!J65-1</f>
        <v>0.17324757912993194</v>
      </c>
      <c r="J65" s="61">
        <f>I65*'Расчет субсидий'!K65</f>
        <v>1.7324757912993194</v>
      </c>
      <c r="K65" s="62">
        <f t="shared" si="14"/>
        <v>8.8186589760875318</v>
      </c>
      <c r="L65" s="61">
        <f>'Расчет субсидий'!N65-1</f>
        <v>6.4396743153219749E-2</v>
      </c>
      <c r="M65" s="61">
        <f>L65*'Расчет субсидий'!O65</f>
        <v>0.96595114729829623</v>
      </c>
      <c r="N65" s="62">
        <f t="shared" si="15"/>
        <v>4.9168904976129904</v>
      </c>
      <c r="O65" s="61">
        <f>'Расчет субсидий'!R65-1</f>
        <v>-2.362961553102394E-2</v>
      </c>
      <c r="P65" s="61">
        <f>O65*'Расчет субсидий'!S65</f>
        <v>-0.2362961553102394</v>
      </c>
      <c r="Q65" s="62">
        <f t="shared" si="16"/>
        <v>-1.2027961495951407</v>
      </c>
      <c r="R65" s="61">
        <f>'Расчет субсидий'!V65-1</f>
        <v>0.11203125000000003</v>
      </c>
      <c r="S65" s="61">
        <f>R65*'Расчет субсидий'!W65</f>
        <v>1.1203125000000003</v>
      </c>
      <c r="T65" s="62">
        <f t="shared" si="17"/>
        <v>5.7026216087778856</v>
      </c>
      <c r="U65" s="61" t="s">
        <v>401</v>
      </c>
      <c r="V65" s="61" t="s">
        <v>401</v>
      </c>
      <c r="W65" s="63" t="s">
        <v>401</v>
      </c>
      <c r="X65" s="64">
        <f t="shared" si="18"/>
        <v>2.8432497165460742</v>
      </c>
    </row>
    <row r="66" spans="1:24" ht="15" customHeight="1">
      <c r="A66" s="72" t="s">
        <v>51</v>
      </c>
      <c r="B66" s="60">
        <f>'Расчет субсидий'!AF66</f>
        <v>19.881818181818176</v>
      </c>
      <c r="C66" s="61">
        <f>'Расчет субсидий'!D66-1</f>
        <v>-9.9062922504063233E-2</v>
      </c>
      <c r="D66" s="61">
        <f>C66*'Расчет субсидий'!E66</f>
        <v>-1.4859438375609484</v>
      </c>
      <c r="E66" s="62">
        <f t="shared" si="12"/>
        <v>-14.091711432121713</v>
      </c>
      <c r="F66" s="61">
        <f>'Расчет субсидий'!F66-1</f>
        <v>0</v>
      </c>
      <c r="G66" s="61">
        <f>F66*'Расчет субсидий'!G66</f>
        <v>0</v>
      </c>
      <c r="H66" s="62">
        <f t="shared" si="13"/>
        <v>0</v>
      </c>
      <c r="I66" s="61">
        <f>'Расчет субсидий'!J66-1</f>
        <v>0.17324757912993194</v>
      </c>
      <c r="J66" s="61">
        <f>I66*'Расчет субсидий'!K66</f>
        <v>1.7324757912993194</v>
      </c>
      <c r="K66" s="62">
        <f t="shared" si="14"/>
        <v>16.429657902952449</v>
      </c>
      <c r="L66" s="61">
        <f>'Расчет субсидий'!N66-1</f>
        <v>6.4396743153219749E-2</v>
      </c>
      <c r="M66" s="61">
        <f>L66*'Расчет субсидий'!O66</f>
        <v>0.96595114729829623</v>
      </c>
      <c r="N66" s="62">
        <f t="shared" si="15"/>
        <v>9.1604436730241972</v>
      </c>
      <c r="O66" s="61">
        <f>'Расчет субсидий'!R66-1</f>
        <v>-2.362961553102394E-2</v>
      </c>
      <c r="P66" s="61">
        <f>O66*'Расчет субсидий'!S66</f>
        <v>-0.2362961553102394</v>
      </c>
      <c r="Q66" s="62">
        <f t="shared" si="16"/>
        <v>-2.2408769086571421</v>
      </c>
      <c r="R66" s="61">
        <f>'Расчет субсидий'!V66-1</f>
        <v>0.11203125000000003</v>
      </c>
      <c r="S66" s="61">
        <f>R66*'Расчет субсидий'!W66</f>
        <v>1.1203125000000003</v>
      </c>
      <c r="T66" s="62">
        <f t="shared" si="17"/>
        <v>10.624304946620384</v>
      </c>
      <c r="U66" s="61" t="s">
        <v>401</v>
      </c>
      <c r="V66" s="61" t="s">
        <v>401</v>
      </c>
      <c r="W66" s="63" t="s">
        <v>401</v>
      </c>
      <c r="X66" s="64">
        <f t="shared" si="18"/>
        <v>2.0964994457264279</v>
      </c>
    </row>
    <row r="67" spans="1:24" ht="15" customHeight="1">
      <c r="A67" s="72" t="s">
        <v>52</v>
      </c>
      <c r="B67" s="60">
        <f>'Расчет субсидий'!AF67</f>
        <v>52.163636363636328</v>
      </c>
      <c r="C67" s="61">
        <f>'Расчет субсидий'!D67-1</f>
        <v>0.1069566357553009</v>
      </c>
      <c r="D67" s="61">
        <f>C67*'Расчет субсидий'!E67</f>
        <v>1.6043495363295135</v>
      </c>
      <c r="E67" s="62">
        <f t="shared" si="12"/>
        <v>16.134962147850505</v>
      </c>
      <c r="F67" s="61">
        <f>'Расчет субсидий'!F67-1</f>
        <v>0</v>
      </c>
      <c r="G67" s="61">
        <f>F67*'Расчет субсидий'!G67</f>
        <v>0</v>
      </c>
      <c r="H67" s="62">
        <f t="shared" si="13"/>
        <v>0</v>
      </c>
      <c r="I67" s="61">
        <f>'Расчет субсидий'!J67-1</f>
        <v>0.17324757912993194</v>
      </c>
      <c r="J67" s="61">
        <f>I67*'Расчет субсидий'!K67</f>
        <v>1.7324757912993194</v>
      </c>
      <c r="K67" s="62">
        <f t="shared" si="14"/>
        <v>17.423529400354177</v>
      </c>
      <c r="L67" s="61">
        <f>'Расчет субсидий'!N67-1</f>
        <v>6.4396743153219749E-2</v>
      </c>
      <c r="M67" s="61">
        <f>L67*'Расчет субсидий'!O67</f>
        <v>0.96595114729829623</v>
      </c>
      <c r="N67" s="62">
        <f t="shared" si="15"/>
        <v>9.7145820442520403</v>
      </c>
      <c r="O67" s="61">
        <f>'Расчет субсидий'!R67-1</f>
        <v>-2.362961553102394E-2</v>
      </c>
      <c r="P67" s="61">
        <f>O67*'Расчет субсидий'!S67</f>
        <v>-0.2362961553102394</v>
      </c>
      <c r="Q67" s="62">
        <f t="shared" si="16"/>
        <v>-2.3764332118897125</v>
      </c>
      <c r="R67" s="61">
        <f>'Расчет субсидий'!V67-1</f>
        <v>0.11203125000000003</v>
      </c>
      <c r="S67" s="61">
        <f>R67*'Расчет субсидий'!W67</f>
        <v>1.1203125000000003</v>
      </c>
      <c r="T67" s="62">
        <f t="shared" si="17"/>
        <v>11.266995983069332</v>
      </c>
      <c r="U67" s="61" t="s">
        <v>401</v>
      </c>
      <c r="V67" s="61" t="s">
        <v>401</v>
      </c>
      <c r="W67" s="63" t="s">
        <v>401</v>
      </c>
      <c r="X67" s="64">
        <f t="shared" si="18"/>
        <v>5.1867928196168887</v>
      </c>
    </row>
    <row r="68" spans="1:24" ht="15" customHeight="1">
      <c r="A68" s="72" t="s">
        <v>53</v>
      </c>
      <c r="B68" s="60">
        <f>'Расчет субсидий'!AF68</f>
        <v>46.772727272727252</v>
      </c>
      <c r="C68" s="61">
        <f>'Расчет субсидий'!D68-1</f>
        <v>0.15932141964467217</v>
      </c>
      <c r="D68" s="61">
        <f>C68*'Расчет субсидий'!E68</f>
        <v>2.3898212946700825</v>
      </c>
      <c r="E68" s="62">
        <f t="shared" si="12"/>
        <v>18.716260505054258</v>
      </c>
      <c r="F68" s="61">
        <f>'Расчет субсидий'!F68-1</f>
        <v>0</v>
      </c>
      <c r="G68" s="61">
        <f>F68*'Расчет субсидий'!G68</f>
        <v>0</v>
      </c>
      <c r="H68" s="62">
        <f t="shared" si="13"/>
        <v>0</v>
      </c>
      <c r="I68" s="61">
        <f>'Расчет субсидий'!J68-1</f>
        <v>0.17324757912993194</v>
      </c>
      <c r="J68" s="61">
        <f>I68*'Расчет субсидий'!K68</f>
        <v>1.7324757912993194</v>
      </c>
      <c r="K68" s="62">
        <f t="shared" si="14"/>
        <v>13.568156037849034</v>
      </c>
      <c r="L68" s="61">
        <f>'Расчет субсидий'!N68-1</f>
        <v>6.4396743153219749E-2</v>
      </c>
      <c r="M68" s="61">
        <f>L68*'Расчет субсидий'!O68</f>
        <v>0.96595114729829623</v>
      </c>
      <c r="N68" s="62">
        <f t="shared" si="15"/>
        <v>7.5649979972610355</v>
      </c>
      <c r="O68" s="61">
        <f>'Расчет субсидий'!R68-1</f>
        <v>-2.362961553102394E-2</v>
      </c>
      <c r="P68" s="61">
        <f>O68*'Расчет субсидий'!S68</f>
        <v>-0.2362961553102394</v>
      </c>
      <c r="Q68" s="62">
        <f t="shared" si="16"/>
        <v>-1.8505904223854288</v>
      </c>
      <c r="R68" s="61">
        <f>'Расчет субсидий'!V68-1</f>
        <v>0.11203125000000003</v>
      </c>
      <c r="S68" s="61">
        <f>R68*'Расчет субсидий'!W68</f>
        <v>1.1203125000000003</v>
      </c>
      <c r="T68" s="62">
        <f t="shared" si="17"/>
        <v>8.773903154948357</v>
      </c>
      <c r="U68" s="61" t="s">
        <v>401</v>
      </c>
      <c r="V68" s="61" t="s">
        <v>401</v>
      </c>
      <c r="W68" s="63" t="s">
        <v>401</v>
      </c>
      <c r="X68" s="64">
        <f t="shared" si="18"/>
        <v>5.9722645779574588</v>
      </c>
    </row>
    <row r="69" spans="1:24" ht="15" customHeight="1">
      <c r="A69" s="72" t="s">
        <v>54</v>
      </c>
      <c r="B69" s="60">
        <f>'Расчет субсидий'!AF69</f>
        <v>73.600000000000023</v>
      </c>
      <c r="C69" s="61">
        <f>'Расчет субсидий'!D69-1</f>
        <v>0.2013180927529048</v>
      </c>
      <c r="D69" s="61">
        <f>C69*'Расчет субсидий'!E69</f>
        <v>3.0197713912935722</v>
      </c>
      <c r="E69" s="62">
        <f t="shared" si="12"/>
        <v>33.663730332021331</v>
      </c>
      <c r="F69" s="61">
        <f>'Расчет субсидий'!F69-1</f>
        <v>0</v>
      </c>
      <c r="G69" s="61">
        <f>F69*'Расчет субсидий'!G69</f>
        <v>0</v>
      </c>
      <c r="H69" s="62">
        <f t="shared" si="13"/>
        <v>0</v>
      </c>
      <c r="I69" s="61">
        <f>'Расчет субсидий'!J69-1</f>
        <v>0.17324757912993194</v>
      </c>
      <c r="J69" s="61">
        <f>I69*'Расчет субсидий'!K69</f>
        <v>1.7324757912993194</v>
      </c>
      <c r="K69" s="62">
        <f t="shared" si="14"/>
        <v>19.313249345034848</v>
      </c>
      <c r="L69" s="61">
        <f>'Расчет субсидий'!N69-1</f>
        <v>6.4396743153219749E-2</v>
      </c>
      <c r="M69" s="61">
        <f>L69*'Расчет субсидий'!O69</f>
        <v>0.96595114729829623</v>
      </c>
      <c r="N69" s="62">
        <f t="shared" si="15"/>
        <v>10.768205510625428</v>
      </c>
      <c r="O69" s="61">
        <f>'Расчет субсидий'!R69-1</f>
        <v>-2.362961553102394E-2</v>
      </c>
      <c r="P69" s="61">
        <f>O69*'Расчет субсидий'!S69</f>
        <v>-0.2362961553102394</v>
      </c>
      <c r="Q69" s="62">
        <f t="shared" si="16"/>
        <v>-2.6341762405563531</v>
      </c>
      <c r="R69" s="61">
        <f>'Расчет субсидий'!V69-1</f>
        <v>0.11203125000000003</v>
      </c>
      <c r="S69" s="61">
        <f>R69*'Расчет субсидий'!W69</f>
        <v>1.1203125000000003</v>
      </c>
      <c r="T69" s="62">
        <f t="shared" si="17"/>
        <v>12.488991052874782</v>
      </c>
      <c r="U69" s="61" t="s">
        <v>401</v>
      </c>
      <c r="V69" s="61" t="s">
        <v>401</v>
      </c>
      <c r="W69" s="63" t="s">
        <v>401</v>
      </c>
      <c r="X69" s="64">
        <f t="shared" si="18"/>
        <v>6.6022146745809476</v>
      </c>
    </row>
    <row r="70" spans="1:24" ht="15" customHeight="1">
      <c r="A70" s="72" t="s">
        <v>55</v>
      </c>
      <c r="B70" s="60">
        <f>'Расчет субсидий'!AF70</f>
        <v>1.8181818181822962E-2</v>
      </c>
      <c r="C70" s="61">
        <f>'Расчет субсидий'!D70-1</f>
        <v>-0.23331265001593671</v>
      </c>
      <c r="D70" s="61">
        <f>C70*'Расчет субсидий'!E70</f>
        <v>-3.4996897502390505</v>
      </c>
      <c r="E70" s="62">
        <f t="shared" si="12"/>
        <v>-0.76891850278437135</v>
      </c>
      <c r="F70" s="61">
        <f>'Расчет субсидий'!F70-1</f>
        <v>0</v>
      </c>
      <c r="G70" s="61">
        <f>F70*'Расчет субсидий'!G70</f>
        <v>0</v>
      </c>
      <c r="H70" s="62">
        <f t="shared" si="13"/>
        <v>0</v>
      </c>
      <c r="I70" s="61">
        <f>'Расчет субсидий'!J70-1</f>
        <v>0.17324757912993194</v>
      </c>
      <c r="J70" s="61">
        <f>I70*'Расчет субсидий'!K70</f>
        <v>1.7324757912993194</v>
      </c>
      <c r="K70" s="62">
        <f t="shared" si="14"/>
        <v>0.38064308170889971</v>
      </c>
      <c r="L70" s="61">
        <f>'Расчет субсидий'!N70-1</f>
        <v>6.4396743153219749E-2</v>
      </c>
      <c r="M70" s="61">
        <f>L70*'Расчет субсидий'!O70</f>
        <v>0.96595114729829623</v>
      </c>
      <c r="N70" s="62">
        <f t="shared" si="15"/>
        <v>0.21222958689201468</v>
      </c>
      <c r="O70" s="61">
        <f>'Расчет субсидий'!R70-1</f>
        <v>-2.362961553102394E-2</v>
      </c>
      <c r="P70" s="61">
        <f>O70*'Расчет субсидий'!S70</f>
        <v>-0.2362961553102394</v>
      </c>
      <c r="Q70" s="62">
        <f t="shared" si="16"/>
        <v>-5.1916740888943616E-2</v>
      </c>
      <c r="R70" s="61">
        <f>'Расчет субсидий'!V70-1</f>
        <v>0.11203125000000003</v>
      </c>
      <c r="S70" s="61">
        <f>R70*'Расчет субсидий'!W70</f>
        <v>1.1203125000000003</v>
      </c>
      <c r="T70" s="62">
        <f t="shared" si="17"/>
        <v>0.24614439325422358</v>
      </c>
      <c r="U70" s="61" t="s">
        <v>401</v>
      </c>
      <c r="V70" s="61" t="s">
        <v>401</v>
      </c>
      <c r="W70" s="63" t="s">
        <v>401</v>
      </c>
      <c r="X70" s="64">
        <f t="shared" si="18"/>
        <v>8.2753533048326E-2</v>
      </c>
    </row>
    <row r="71" spans="1:24" ht="15" customHeight="1">
      <c r="A71" s="72" t="s">
        <v>56</v>
      </c>
      <c r="B71" s="60">
        <f>'Расчет субсидий'!AF71</f>
        <v>50.890909090909133</v>
      </c>
      <c r="C71" s="61">
        <f>'Расчет субсидий'!D71-1</f>
        <v>0.28287702220874644</v>
      </c>
      <c r="D71" s="61">
        <f>C71*'Расчет субсидий'!E71</f>
        <v>4.2431553331311971</v>
      </c>
      <c r="E71" s="62">
        <f t="shared" si="12"/>
        <v>27.593803733293342</v>
      </c>
      <c r="F71" s="61">
        <f>'Расчет субсидий'!F71-1</f>
        <v>0</v>
      </c>
      <c r="G71" s="61">
        <f>F71*'Расчет субсидий'!G71</f>
        <v>0</v>
      </c>
      <c r="H71" s="62">
        <f t="shared" si="13"/>
        <v>0</v>
      </c>
      <c r="I71" s="61">
        <f>'Расчет субсидий'!J71-1</f>
        <v>0.17324757912993194</v>
      </c>
      <c r="J71" s="61">
        <f>I71*'Расчет субсидий'!K71</f>
        <v>1.7324757912993194</v>
      </c>
      <c r="K71" s="62">
        <f t="shared" si="14"/>
        <v>11.266520597189119</v>
      </c>
      <c r="L71" s="61">
        <f>'Расчет субсидий'!N71-1</f>
        <v>6.4396743153219749E-2</v>
      </c>
      <c r="M71" s="61">
        <f>L71*'Расчет субсидий'!O71</f>
        <v>0.96595114729829623</v>
      </c>
      <c r="N71" s="62">
        <f t="shared" si="15"/>
        <v>6.2817088420916809</v>
      </c>
      <c r="O71" s="61">
        <f>'Расчет субсидий'!R71-1</f>
        <v>-2.362961553102394E-2</v>
      </c>
      <c r="P71" s="61">
        <f>O71*'Расчет субсидий'!S71</f>
        <v>-0.2362961553102394</v>
      </c>
      <c r="Q71" s="62">
        <f t="shared" si="16"/>
        <v>-1.5366653399773005</v>
      </c>
      <c r="R71" s="61">
        <f>'Расчет субсидий'!V71-1</f>
        <v>0.11203125000000003</v>
      </c>
      <c r="S71" s="61">
        <f>R71*'Расчет субсидий'!W71</f>
        <v>1.1203125000000003</v>
      </c>
      <c r="T71" s="62">
        <f t="shared" si="17"/>
        <v>7.2855412583122989</v>
      </c>
      <c r="U71" s="61" t="s">
        <v>401</v>
      </c>
      <c r="V71" s="61" t="s">
        <v>401</v>
      </c>
      <c r="W71" s="63" t="s">
        <v>401</v>
      </c>
      <c r="X71" s="64">
        <f t="shared" si="18"/>
        <v>7.8255986164185725</v>
      </c>
    </row>
    <row r="72" spans="1:24" ht="15" customHeight="1">
      <c r="A72" s="72" t="s">
        <v>57</v>
      </c>
      <c r="B72" s="60">
        <f>'Расчет субсидий'!AF72</f>
        <v>34.236363636363649</v>
      </c>
      <c r="C72" s="61">
        <f>'Расчет субсидий'!D72-1</f>
        <v>0.20028579879226238</v>
      </c>
      <c r="D72" s="61">
        <f>C72*'Расчет субсидий'!E72</f>
        <v>3.0042869818839355</v>
      </c>
      <c r="E72" s="62">
        <f t="shared" si="12"/>
        <v>15.615617679631326</v>
      </c>
      <c r="F72" s="61">
        <f>'Расчет субсидий'!F72-1</f>
        <v>0</v>
      </c>
      <c r="G72" s="61">
        <f>F72*'Расчет субсидий'!G72</f>
        <v>0</v>
      </c>
      <c r="H72" s="62">
        <f t="shared" si="13"/>
        <v>0</v>
      </c>
      <c r="I72" s="61">
        <f>'Расчет субсидий'!J72-1</f>
        <v>0.17324757912993194</v>
      </c>
      <c r="J72" s="61">
        <f>I72*'Расчет субсидий'!K72</f>
        <v>1.7324757912993194</v>
      </c>
      <c r="K72" s="62">
        <f t="shared" si="14"/>
        <v>9.0050250722659122</v>
      </c>
      <c r="L72" s="61">
        <f>'Расчет субсидий'!N72-1</f>
        <v>6.4396743153219749E-2</v>
      </c>
      <c r="M72" s="61">
        <f>L72*'Расчет субсидий'!O72</f>
        <v>0.96595114729829623</v>
      </c>
      <c r="N72" s="62">
        <f t="shared" si="15"/>
        <v>5.0207999117156827</v>
      </c>
      <c r="O72" s="61">
        <f>'Расчет субсидий'!R72-1</f>
        <v>-2.362961553102394E-2</v>
      </c>
      <c r="P72" s="61">
        <f>O72*'Расчет субсидий'!S72</f>
        <v>-0.2362961553102394</v>
      </c>
      <c r="Q72" s="62">
        <f t="shared" si="16"/>
        <v>-1.2282150283051874</v>
      </c>
      <c r="R72" s="61">
        <f>'Расчет субсидий'!V72-1</f>
        <v>0.11203125000000003</v>
      </c>
      <c r="S72" s="61">
        <f>R72*'Расчет субсидий'!W72</f>
        <v>1.1203125000000003</v>
      </c>
      <c r="T72" s="62">
        <f t="shared" si="17"/>
        <v>5.8231360010559188</v>
      </c>
      <c r="U72" s="61" t="s">
        <v>401</v>
      </c>
      <c r="V72" s="61" t="s">
        <v>401</v>
      </c>
      <c r="W72" s="63" t="s">
        <v>401</v>
      </c>
      <c r="X72" s="64">
        <f t="shared" si="18"/>
        <v>6.5867302651713118</v>
      </c>
    </row>
    <row r="73" spans="1:24" ht="15" customHeight="1">
      <c r="A73" s="72" t="s">
        <v>58</v>
      </c>
      <c r="B73" s="60">
        <f>'Расчет субсидий'!AF73</f>
        <v>-21.918181818181893</v>
      </c>
      <c r="C73" s="61">
        <f>'Расчет субсидий'!D73-1</f>
        <v>-0.45249624302223479</v>
      </c>
      <c r="D73" s="61">
        <f>C73*'Расчет субсидий'!E73</f>
        <v>-6.7874436453335214</v>
      </c>
      <c r="E73" s="62">
        <f t="shared" si="12"/>
        <v>-46.417599717245039</v>
      </c>
      <c r="F73" s="61">
        <f>'Расчет субсидий'!F73-1</f>
        <v>0</v>
      </c>
      <c r="G73" s="61">
        <f>F73*'Расчет субсидий'!G73</f>
        <v>0</v>
      </c>
      <c r="H73" s="62">
        <f t="shared" si="13"/>
        <v>0</v>
      </c>
      <c r="I73" s="61">
        <f>'Расчет субсидий'!J73-1</f>
        <v>0.17324757912993194</v>
      </c>
      <c r="J73" s="61">
        <f>I73*'Расчет субсидий'!K73</f>
        <v>1.7324757912993194</v>
      </c>
      <c r="K73" s="62">
        <f t="shared" si="14"/>
        <v>11.847961029575165</v>
      </c>
      <c r="L73" s="61">
        <f>'Расчет субсидий'!N73-1</f>
        <v>6.4396743153219749E-2</v>
      </c>
      <c r="M73" s="61">
        <f>L73*'Расчет субсидий'!O73</f>
        <v>0.96595114729829623</v>
      </c>
      <c r="N73" s="62">
        <f t="shared" si="15"/>
        <v>6.6058940662486645</v>
      </c>
      <c r="O73" s="61">
        <f>'Расчет субсидий'!R73-1</f>
        <v>-2.362961553102394E-2</v>
      </c>
      <c r="P73" s="61">
        <f>O73*'Расчет субсидий'!S73</f>
        <v>-0.2362961553102394</v>
      </c>
      <c r="Q73" s="62">
        <f t="shared" si="16"/>
        <v>-1.6159692698819745</v>
      </c>
      <c r="R73" s="61">
        <f>'Расчет субсидий'!V73-1</f>
        <v>0.11203125000000003</v>
      </c>
      <c r="S73" s="61">
        <f>R73*'Расчет субсидий'!W73</f>
        <v>1.1203125000000003</v>
      </c>
      <c r="T73" s="62">
        <f t="shared" si="17"/>
        <v>7.661532073121295</v>
      </c>
      <c r="U73" s="61" t="s">
        <v>401</v>
      </c>
      <c r="V73" s="61" t="s">
        <v>401</v>
      </c>
      <c r="W73" s="63" t="s">
        <v>401</v>
      </c>
      <c r="X73" s="64">
        <f t="shared" si="18"/>
        <v>-3.2050003620461456</v>
      </c>
    </row>
    <row r="74" spans="1:24" ht="15" customHeight="1">
      <c r="A74" s="72" t="s">
        <v>59</v>
      </c>
      <c r="B74" s="60">
        <f>'Расчет субсидий'!AF74</f>
        <v>60.227272727272748</v>
      </c>
      <c r="C74" s="61">
        <f>'Расчет субсидий'!D74-1</f>
        <v>0.28458756714241007</v>
      </c>
      <c r="D74" s="61">
        <f>C74*'Расчет субсидий'!E74</f>
        <v>4.2688135071361515</v>
      </c>
      <c r="E74" s="62">
        <f t="shared" si="12"/>
        <v>32.7462216787697</v>
      </c>
      <c r="F74" s="61">
        <f>'Расчет субсидий'!F74-1</f>
        <v>0</v>
      </c>
      <c r="G74" s="61">
        <f>F74*'Расчет субсидий'!G74</f>
        <v>0</v>
      </c>
      <c r="H74" s="62">
        <f t="shared" si="13"/>
        <v>0</v>
      </c>
      <c r="I74" s="61">
        <f>'Расчет субсидий'!J74-1</f>
        <v>0.17324757912993194</v>
      </c>
      <c r="J74" s="61">
        <f>I74*'Расчет субсидий'!K74</f>
        <v>1.7324757912993194</v>
      </c>
      <c r="K74" s="62">
        <f t="shared" si="14"/>
        <v>13.289883997075727</v>
      </c>
      <c r="L74" s="61">
        <f>'Расчет субсидий'!N74-1</f>
        <v>6.4396743153219749E-2</v>
      </c>
      <c r="M74" s="61">
        <f>L74*'Расчет субсидий'!O74</f>
        <v>0.96595114729829623</v>
      </c>
      <c r="N74" s="62">
        <f t="shared" si="15"/>
        <v>7.4098459319935488</v>
      </c>
      <c r="O74" s="61">
        <f>'Расчет субсидий'!R74-1</f>
        <v>-2.362961553102394E-2</v>
      </c>
      <c r="P74" s="61">
        <f>O74*'Расчет субсидий'!S74</f>
        <v>-0.2362961553102394</v>
      </c>
      <c r="Q74" s="62">
        <f t="shared" si="16"/>
        <v>-1.812636291253962</v>
      </c>
      <c r="R74" s="61">
        <f>'Расчет субсидий'!V74-1</f>
        <v>0.11203125000000003</v>
      </c>
      <c r="S74" s="61">
        <f>R74*'Расчет субсидий'!W74</f>
        <v>1.1203125000000003</v>
      </c>
      <c r="T74" s="62">
        <f t="shared" si="17"/>
        <v>8.5939574106877465</v>
      </c>
      <c r="U74" s="61" t="s">
        <v>401</v>
      </c>
      <c r="V74" s="61" t="s">
        <v>401</v>
      </c>
      <c r="W74" s="63" t="s">
        <v>401</v>
      </c>
      <c r="X74" s="64">
        <f t="shared" si="18"/>
        <v>7.8512567904235269</v>
      </c>
    </row>
    <row r="75" spans="1:24" ht="15" customHeight="1">
      <c r="A75" s="68" t="s">
        <v>60</v>
      </c>
      <c r="B75" s="69"/>
      <c r="C75" s="70"/>
      <c r="D75" s="70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</row>
    <row r="76" spans="1:24" ht="15" customHeight="1">
      <c r="A76" s="72" t="s">
        <v>61</v>
      </c>
      <c r="B76" s="60">
        <f>'Расчет субсидий'!AF76</f>
        <v>-33.509090909090901</v>
      </c>
      <c r="C76" s="61">
        <f>'Расчет субсидий'!D76-1</f>
        <v>-0.22847665649621585</v>
      </c>
      <c r="D76" s="61">
        <f>C76*'Расчет субсидий'!E76</f>
        <v>-3.4271498474432378</v>
      </c>
      <c r="E76" s="62">
        <f t="shared" si="12"/>
        <v>-58.335011796669093</v>
      </c>
      <c r="F76" s="61">
        <f>'Расчет субсидий'!F76-1</f>
        <v>0</v>
      </c>
      <c r="G76" s="61">
        <f>F76*'Расчет субсидий'!G76</f>
        <v>0</v>
      </c>
      <c r="H76" s="62">
        <f t="shared" si="13"/>
        <v>0</v>
      </c>
      <c r="I76" s="61">
        <f>'Расчет субсидий'!J76-1</f>
        <v>0.20329720982690125</v>
      </c>
      <c r="J76" s="61">
        <f>I76*'Расчет субсидий'!K76</f>
        <v>2.0329720982690125</v>
      </c>
      <c r="K76" s="62">
        <f t="shared" si="14"/>
        <v>34.604104464033412</v>
      </c>
      <c r="L76" s="61">
        <f>'Расчет субсидий'!N76-1</f>
        <v>3.1088082901554515E-2</v>
      </c>
      <c r="M76" s="61">
        <f>L76*'Расчет субсидий'!O76</f>
        <v>0.46632124352331772</v>
      </c>
      <c r="N76" s="62">
        <f t="shared" si="15"/>
        <v>7.9374572028895471</v>
      </c>
      <c r="O76" s="61">
        <f>'Расчет субсидий'!R76-1</f>
        <v>-4.2961393596986808E-2</v>
      </c>
      <c r="P76" s="61">
        <f>O76*'Расчет субсидий'!S76</f>
        <v>-0.42961393596986808</v>
      </c>
      <c r="Q76" s="62">
        <f t="shared" si="16"/>
        <v>-7.3126461165718766</v>
      </c>
      <c r="R76" s="61">
        <f>'Расчет субсидий'!V76-1</f>
        <v>-6.1117021276595795E-2</v>
      </c>
      <c r="S76" s="61">
        <f>R76*'Расчет субсидий'!W76</f>
        <v>-0.61117021276595795</v>
      </c>
      <c r="T76" s="62">
        <f t="shared" si="17"/>
        <v>-10.402994662772887</v>
      </c>
      <c r="U76" s="61" t="s">
        <v>401</v>
      </c>
      <c r="V76" s="61" t="s">
        <v>401</v>
      </c>
      <c r="W76" s="63" t="s">
        <v>401</v>
      </c>
      <c r="X76" s="64">
        <f t="shared" si="18"/>
        <v>-1.9686406543867336</v>
      </c>
    </row>
    <row r="77" spans="1:24" ht="15" customHeight="1">
      <c r="A77" s="72" t="s">
        <v>62</v>
      </c>
      <c r="B77" s="60">
        <f>'Расчет субсидий'!AF77</f>
        <v>-43.390909090908963</v>
      </c>
      <c r="C77" s="61">
        <f>'Расчет субсидий'!D77-1</f>
        <v>-0.25334448977176305</v>
      </c>
      <c r="D77" s="61">
        <f>C77*'Расчет субсидий'!E77</f>
        <v>-3.8001673465764458</v>
      </c>
      <c r="E77" s="62">
        <f t="shared" si="12"/>
        <v>-70.417074165020765</v>
      </c>
      <c r="F77" s="61">
        <f>'Расчет субсидий'!F77-1</f>
        <v>0</v>
      </c>
      <c r="G77" s="61">
        <f>F77*'Расчет субсидий'!G77</f>
        <v>0</v>
      </c>
      <c r="H77" s="62">
        <f t="shared" si="13"/>
        <v>0</v>
      </c>
      <c r="I77" s="61">
        <f>'Расчет субсидий'!J77-1</f>
        <v>0.20329720982690125</v>
      </c>
      <c r="J77" s="61">
        <f>I77*'Расчет субсидий'!K77</f>
        <v>2.0329720982690125</v>
      </c>
      <c r="K77" s="62">
        <f t="shared" si="14"/>
        <v>37.670958661385136</v>
      </c>
      <c r="L77" s="61">
        <f>'Расчет субсидий'!N77-1</f>
        <v>3.1088082901554515E-2</v>
      </c>
      <c r="M77" s="61">
        <f>L77*'Расчет субсидий'!O77</f>
        <v>0.46632124352331772</v>
      </c>
      <c r="N77" s="62">
        <f t="shared" si="15"/>
        <v>8.6409293578844277</v>
      </c>
      <c r="O77" s="61">
        <f>'Расчет субсидий'!R77-1</f>
        <v>-4.2961393596986808E-2</v>
      </c>
      <c r="P77" s="61">
        <f>O77*'Расчет субсидий'!S77</f>
        <v>-0.42961393596986808</v>
      </c>
      <c r="Q77" s="62">
        <f t="shared" si="16"/>
        <v>-7.9607432074723548</v>
      </c>
      <c r="R77" s="61">
        <f>'Расчет субсидий'!V77-1</f>
        <v>-6.1117021276595795E-2</v>
      </c>
      <c r="S77" s="61">
        <f>R77*'Расчет субсидий'!W77</f>
        <v>-0.61117021276595795</v>
      </c>
      <c r="T77" s="62">
        <f t="shared" si="17"/>
        <v>-11.32497973768541</v>
      </c>
      <c r="U77" s="61" t="s">
        <v>401</v>
      </c>
      <c r="V77" s="61" t="s">
        <v>401</v>
      </c>
      <c r="W77" s="63" t="s">
        <v>401</v>
      </c>
      <c r="X77" s="64">
        <f t="shared" si="18"/>
        <v>-2.3416581535199414</v>
      </c>
    </row>
    <row r="78" spans="1:24" ht="15" customHeight="1">
      <c r="A78" s="72" t="s">
        <v>63</v>
      </c>
      <c r="B78" s="60">
        <f>'Расчет субсидий'!AF78</f>
        <v>50.899999999999977</v>
      </c>
      <c r="C78" s="61">
        <f>'Расчет субсидий'!D78-1</f>
        <v>0.17596610280027281</v>
      </c>
      <c r="D78" s="61">
        <f>C78*'Расчет субсидий'!E78</f>
        <v>2.6394915420040919</v>
      </c>
      <c r="E78" s="62">
        <f t="shared" si="12"/>
        <v>32.784308294181315</v>
      </c>
      <c r="F78" s="61">
        <f>'Расчет субсидий'!F78-1</f>
        <v>0</v>
      </c>
      <c r="G78" s="61">
        <f>F78*'Расчет субсидий'!G78</f>
        <v>0</v>
      </c>
      <c r="H78" s="62">
        <f t="shared" si="13"/>
        <v>0</v>
      </c>
      <c r="I78" s="61">
        <f>'Расчет субсидий'!J78-1</f>
        <v>0.20329720982690125</v>
      </c>
      <c r="J78" s="61">
        <f>I78*'Расчет субсидий'!K78</f>
        <v>2.0329720982690125</v>
      </c>
      <c r="K78" s="62">
        <f t="shared" si="14"/>
        <v>25.250917823557344</v>
      </c>
      <c r="L78" s="61">
        <f>'Расчет субсидий'!N78-1</f>
        <v>3.1088082901554515E-2</v>
      </c>
      <c r="M78" s="61">
        <f>L78*'Расчет субсидий'!O78</f>
        <v>0.46632124352331772</v>
      </c>
      <c r="N78" s="62">
        <f t="shared" si="15"/>
        <v>5.7920319760474346</v>
      </c>
      <c r="O78" s="61">
        <f>'Расчет субсидий'!R78-1</f>
        <v>-4.2961393596986808E-2</v>
      </c>
      <c r="P78" s="61">
        <f>O78*'Расчет субсидий'!S78</f>
        <v>-0.42961393596986808</v>
      </c>
      <c r="Q78" s="62">
        <f t="shared" si="16"/>
        <v>-5.3361018590795677</v>
      </c>
      <c r="R78" s="61">
        <f>'Расчет субсидий'!V78-1</f>
        <v>-6.1117021276595795E-2</v>
      </c>
      <c r="S78" s="61">
        <f>R78*'Расчет субсидий'!W78</f>
        <v>-0.61117021276595795</v>
      </c>
      <c r="T78" s="62">
        <f t="shared" si="17"/>
        <v>-7.5911562347065464</v>
      </c>
      <c r="U78" s="61" t="s">
        <v>401</v>
      </c>
      <c r="V78" s="61" t="s">
        <v>401</v>
      </c>
      <c r="W78" s="63" t="s">
        <v>401</v>
      </c>
      <c r="X78" s="64">
        <f t="shared" si="18"/>
        <v>4.0980007350605954</v>
      </c>
    </row>
    <row r="79" spans="1:24" ht="15" customHeight="1">
      <c r="A79" s="72" t="s">
        <v>64</v>
      </c>
      <c r="B79" s="60">
        <f>'Расчет субсидий'!AF79</f>
        <v>33.836363636363785</v>
      </c>
      <c r="C79" s="61">
        <f>'Расчет субсидий'!D79-1</f>
        <v>9.1382550310722399E-2</v>
      </c>
      <c r="D79" s="61">
        <f>C79*'Расчет субсидий'!E79</f>
        <v>1.370738254660836</v>
      </c>
      <c r="E79" s="62">
        <f t="shared" si="12"/>
        <v>16.393333878377828</v>
      </c>
      <c r="F79" s="61">
        <f>'Расчет субсидий'!F79-1</f>
        <v>0</v>
      </c>
      <c r="G79" s="61">
        <f>F79*'Расчет субсидий'!G79</f>
        <v>0</v>
      </c>
      <c r="H79" s="62">
        <f t="shared" si="13"/>
        <v>0</v>
      </c>
      <c r="I79" s="61">
        <f>'Расчет субсидий'!J79-1</f>
        <v>0.20329720982690125</v>
      </c>
      <c r="J79" s="61">
        <f>I79*'Расчет субсидий'!K79</f>
        <v>2.0329720982690125</v>
      </c>
      <c r="K79" s="62">
        <f t="shared" si="14"/>
        <v>24.313314565366429</v>
      </c>
      <c r="L79" s="61">
        <f>'Расчет субсидий'!N79-1</f>
        <v>3.1088082901554515E-2</v>
      </c>
      <c r="M79" s="61">
        <f>L79*'Расчет субсидий'!O79</f>
        <v>0.46632124352331772</v>
      </c>
      <c r="N79" s="62">
        <f t="shared" si="15"/>
        <v>5.5769654152897239</v>
      </c>
      <c r="O79" s="61">
        <f>'Расчет субсидий'!R79-1</f>
        <v>-4.2961393596986808E-2</v>
      </c>
      <c r="P79" s="61">
        <f>O79*'Расчет субсидий'!S79</f>
        <v>-0.42961393596986808</v>
      </c>
      <c r="Q79" s="62">
        <f t="shared" si="16"/>
        <v>-5.1379646458474992</v>
      </c>
      <c r="R79" s="61">
        <f>'Расчет субсидий'!V79-1</f>
        <v>-6.1117021276595795E-2</v>
      </c>
      <c r="S79" s="61">
        <f>R79*'Расчет субсидий'!W79</f>
        <v>-0.61117021276595795</v>
      </c>
      <c r="T79" s="62">
        <f t="shared" si="17"/>
        <v>-7.3092855768226954</v>
      </c>
      <c r="U79" s="61" t="s">
        <v>401</v>
      </c>
      <c r="V79" s="61" t="s">
        <v>401</v>
      </c>
      <c r="W79" s="63" t="s">
        <v>401</v>
      </c>
      <c r="X79" s="64">
        <f t="shared" si="18"/>
        <v>2.8292474477173402</v>
      </c>
    </row>
    <row r="80" spans="1:24" ht="15" customHeight="1">
      <c r="A80" s="72" t="s">
        <v>65</v>
      </c>
      <c r="B80" s="60">
        <f>'Расчет субсидий'!AF80</f>
        <v>89.481818181818198</v>
      </c>
      <c r="C80" s="61">
        <f>'Расчет субсидий'!D80-1</f>
        <v>0.2286298478878781</v>
      </c>
      <c r="D80" s="61">
        <f>C80*'Расчет субсидий'!E80</f>
        <v>3.4294477183181717</v>
      </c>
      <c r="E80" s="62">
        <f t="shared" si="12"/>
        <v>62.78148984506776</v>
      </c>
      <c r="F80" s="61">
        <f>'Расчет субсидий'!F80-1</f>
        <v>0</v>
      </c>
      <c r="G80" s="61">
        <f>F80*'Расчет субсидий'!G80</f>
        <v>0</v>
      </c>
      <c r="H80" s="62">
        <f t="shared" si="13"/>
        <v>0</v>
      </c>
      <c r="I80" s="61">
        <f>'Расчет субсидий'!J80-1</f>
        <v>0.20329720982690125</v>
      </c>
      <c r="J80" s="61">
        <f>I80*'Расчет субсидий'!K80</f>
        <v>2.0329720982690125</v>
      </c>
      <c r="K80" s="62">
        <f t="shared" si="14"/>
        <v>37.216784633000415</v>
      </c>
      <c r="L80" s="61">
        <f>'Расчет субсидий'!N80-1</f>
        <v>3.1088082901554515E-2</v>
      </c>
      <c r="M80" s="61">
        <f>L80*'Расчет субсидий'!O80</f>
        <v>0.46632124352331772</v>
      </c>
      <c r="N80" s="62">
        <f t="shared" si="15"/>
        <v>8.5367513429118222</v>
      </c>
      <c r="O80" s="61">
        <f>'Расчет субсидий'!R80-1</f>
        <v>-4.2961393596986808E-2</v>
      </c>
      <c r="P80" s="61">
        <f>O80*'Расчет субсидий'!S80</f>
        <v>-0.42961393596986808</v>
      </c>
      <c r="Q80" s="62">
        <f t="shared" si="16"/>
        <v>-7.8647657505678623</v>
      </c>
      <c r="R80" s="61">
        <f>'Расчет субсидий'!V80-1</f>
        <v>-6.1117021276595795E-2</v>
      </c>
      <c r="S80" s="61">
        <f>R80*'Расчет субсидий'!W80</f>
        <v>-0.61117021276595795</v>
      </c>
      <c r="T80" s="62">
        <f t="shared" si="17"/>
        <v>-11.188441888593925</v>
      </c>
      <c r="U80" s="61" t="s">
        <v>401</v>
      </c>
      <c r="V80" s="61" t="s">
        <v>401</v>
      </c>
      <c r="W80" s="63" t="s">
        <v>401</v>
      </c>
      <c r="X80" s="64">
        <f t="shared" si="18"/>
        <v>4.8879569113746753</v>
      </c>
    </row>
    <row r="81" spans="1:24" ht="15" customHeight="1">
      <c r="A81" s="68" t="s">
        <v>66</v>
      </c>
      <c r="B81" s="69"/>
      <c r="C81" s="70"/>
      <c r="D81" s="70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</row>
    <row r="82" spans="1:24" ht="15" customHeight="1">
      <c r="A82" s="72" t="s">
        <v>67</v>
      </c>
      <c r="B82" s="60">
        <f>'Расчет субсидий'!AF82</f>
        <v>-37.590909090909065</v>
      </c>
      <c r="C82" s="61">
        <f>'Расчет субсидий'!D82-1</f>
        <v>-0.43034013178335206</v>
      </c>
      <c r="D82" s="61">
        <f>C82*'Расчет субсидий'!E82</f>
        <v>-6.4551019767502806</v>
      </c>
      <c r="E82" s="62">
        <f t="shared" si="12"/>
        <v>-27.234651735758803</v>
      </c>
      <c r="F82" s="61">
        <f>'Расчет субсидий'!F82-1</f>
        <v>0</v>
      </c>
      <c r="G82" s="61">
        <f>F82*'Расчет субсидий'!G82</f>
        <v>0</v>
      </c>
      <c r="H82" s="62">
        <f t="shared" si="13"/>
        <v>0</v>
      </c>
      <c r="I82" s="61">
        <f>'Расчет субсидий'!J82-1</f>
        <v>0.12955595189097746</v>
      </c>
      <c r="J82" s="61">
        <f>I82*'Расчет субсидий'!K82</f>
        <v>1.2955595189097746</v>
      </c>
      <c r="K82" s="62">
        <f t="shared" si="14"/>
        <v>5.4660813148327927</v>
      </c>
      <c r="L82" s="61">
        <f>'Расчет субсидий'!N82-1</f>
        <v>-0.40240518038852913</v>
      </c>
      <c r="M82" s="61">
        <f>L82*'Расчет субсидий'!O82</f>
        <v>-6.0360777058279371</v>
      </c>
      <c r="N82" s="62">
        <f t="shared" si="15"/>
        <v>-25.466750914284027</v>
      </c>
      <c r="O82" s="61">
        <f>'Расчет субсидий'!R82-1</f>
        <v>-8.5057471264368134E-3</v>
      </c>
      <c r="P82" s="61">
        <f>O82*'Расчет субсидий'!S82</f>
        <v>-8.5057471264368134E-2</v>
      </c>
      <c r="Q82" s="62">
        <f t="shared" si="16"/>
        <v>-0.35886506762447595</v>
      </c>
      <c r="R82" s="61">
        <f>'Расчет субсидий'!V82-1</f>
        <v>0.23709565217391293</v>
      </c>
      <c r="S82" s="61">
        <f>R82*'Расчет субсидий'!W82</f>
        <v>2.3709565217391293</v>
      </c>
      <c r="T82" s="62">
        <f t="shared" si="17"/>
        <v>10.003277311925455</v>
      </c>
      <c r="U82" s="61" t="s">
        <v>401</v>
      </c>
      <c r="V82" s="61" t="s">
        <v>401</v>
      </c>
      <c r="W82" s="63" t="s">
        <v>401</v>
      </c>
      <c r="X82" s="64">
        <f t="shared" si="18"/>
        <v>-8.9097211131936831</v>
      </c>
    </row>
    <row r="83" spans="1:24" ht="15" customHeight="1">
      <c r="A83" s="72" t="s">
        <v>68</v>
      </c>
      <c r="B83" s="60">
        <f>'Расчет субсидий'!AF83</f>
        <v>-39.936363636363637</v>
      </c>
      <c r="C83" s="61">
        <f>'Расчет субсидий'!D83-1</f>
        <v>-0.24369889914102294</v>
      </c>
      <c r="D83" s="61">
        <f>C83*'Расчет субсидий'!E83</f>
        <v>-3.6554834871153439</v>
      </c>
      <c r="E83" s="62">
        <f t="shared" si="12"/>
        <v>-23.892678536245764</v>
      </c>
      <c r="F83" s="61">
        <f>'Расчет субсидий'!F83-1</f>
        <v>0</v>
      </c>
      <c r="G83" s="61">
        <f>F83*'Расчет субсидий'!G83</f>
        <v>0</v>
      </c>
      <c r="H83" s="62">
        <f t="shared" si="13"/>
        <v>0</v>
      </c>
      <c r="I83" s="61">
        <f>'Расчет субсидий'!J83-1</f>
        <v>0.12955595189097746</v>
      </c>
      <c r="J83" s="61">
        <f>I83*'Расчет субсидий'!K83</f>
        <v>1.2955595189097746</v>
      </c>
      <c r="K83" s="62">
        <f t="shared" si="14"/>
        <v>8.4679324141364223</v>
      </c>
      <c r="L83" s="61">
        <f>'Расчет субсидий'!N83-1</f>
        <v>-0.40240518038852913</v>
      </c>
      <c r="M83" s="61">
        <f>L83*'Расчет субсидий'!O83</f>
        <v>-6.0360777058279371</v>
      </c>
      <c r="N83" s="62">
        <f t="shared" si="15"/>
        <v>-39.452527895004579</v>
      </c>
      <c r="O83" s="61">
        <f>'Расчет субсидий'!R83-1</f>
        <v>-8.5057471264368134E-3</v>
      </c>
      <c r="P83" s="61">
        <f>O83*'Расчет субсидий'!S83</f>
        <v>-8.5057471264368134E-2</v>
      </c>
      <c r="Q83" s="62">
        <f t="shared" si="16"/>
        <v>-0.55594583457665181</v>
      </c>
      <c r="R83" s="61">
        <f>'Расчет субсидий'!V83-1</f>
        <v>0.23709565217391293</v>
      </c>
      <c r="S83" s="61">
        <f>R83*'Расчет субсидий'!W83</f>
        <v>2.3709565217391293</v>
      </c>
      <c r="T83" s="62">
        <f t="shared" si="17"/>
        <v>15.496856215326938</v>
      </c>
      <c r="U83" s="61" t="s">
        <v>401</v>
      </c>
      <c r="V83" s="61" t="s">
        <v>401</v>
      </c>
      <c r="W83" s="63" t="s">
        <v>401</v>
      </c>
      <c r="X83" s="64">
        <f t="shared" si="18"/>
        <v>-6.1101026235587454</v>
      </c>
    </row>
    <row r="84" spans="1:24" ht="15" customHeight="1">
      <c r="A84" s="72" t="s">
        <v>69</v>
      </c>
      <c r="B84" s="60">
        <f>'Расчет субсидий'!AF84</f>
        <v>-52.527272727272759</v>
      </c>
      <c r="C84" s="61">
        <f>'Расчет субсидий'!D84-1</f>
        <v>-0.559543105236886</v>
      </c>
      <c r="D84" s="61">
        <f>C84*'Расчет субсидий'!E84</f>
        <v>-8.3931465785532904</v>
      </c>
      <c r="E84" s="62">
        <f t="shared" si="12"/>
        <v>-40.641465805456825</v>
      </c>
      <c r="F84" s="61">
        <f>'Расчет субсидий'!F84-1</f>
        <v>0</v>
      </c>
      <c r="G84" s="61">
        <f>F84*'Расчет субсидий'!G84</f>
        <v>0</v>
      </c>
      <c r="H84" s="62">
        <f t="shared" si="13"/>
        <v>0</v>
      </c>
      <c r="I84" s="61">
        <f>'Расчет субсидий'!J84-1</f>
        <v>0.12955595189097746</v>
      </c>
      <c r="J84" s="61">
        <f>I84*'Расчет субсидий'!K84</f>
        <v>1.2955595189097746</v>
      </c>
      <c r="K84" s="62">
        <f t="shared" si="14"/>
        <v>6.2733847662388209</v>
      </c>
      <c r="L84" s="61">
        <f>'Расчет субсидий'!N84-1</f>
        <v>-0.40240518038852913</v>
      </c>
      <c r="M84" s="61">
        <f>L84*'Расчет субсидий'!O84</f>
        <v>-6.0360777058279371</v>
      </c>
      <c r="N84" s="62">
        <f t="shared" si="15"/>
        <v>-29.228018763228942</v>
      </c>
      <c r="O84" s="61">
        <f>'Расчет субсидий'!R84-1</f>
        <v>-8.5057471264368134E-3</v>
      </c>
      <c r="P84" s="61">
        <f>O84*'Расчет субсидий'!S84</f>
        <v>-8.5057471264368134E-2</v>
      </c>
      <c r="Q84" s="62">
        <f t="shared" si="16"/>
        <v>-0.41186702478455889</v>
      </c>
      <c r="R84" s="61">
        <f>'Расчет субсидий'!V84-1</f>
        <v>0.23709565217391293</v>
      </c>
      <c r="S84" s="61">
        <f>R84*'Расчет субсидий'!W84</f>
        <v>2.3709565217391293</v>
      </c>
      <c r="T84" s="62">
        <f t="shared" si="17"/>
        <v>11.480694099958741</v>
      </c>
      <c r="U84" s="61" t="s">
        <v>401</v>
      </c>
      <c r="V84" s="61" t="s">
        <v>401</v>
      </c>
      <c r="W84" s="63" t="s">
        <v>401</v>
      </c>
      <c r="X84" s="64">
        <f t="shared" si="18"/>
        <v>-10.847765714996692</v>
      </c>
    </row>
    <row r="85" spans="1:24" ht="15" customHeight="1">
      <c r="A85" s="72" t="s">
        <v>70</v>
      </c>
      <c r="B85" s="60">
        <f>'Расчет субсидий'!AF85</f>
        <v>-10.072727272727263</v>
      </c>
      <c r="C85" s="61">
        <f>'Расчет субсидий'!D85-1</f>
        <v>6.9840689195258321E-2</v>
      </c>
      <c r="D85" s="61">
        <f>C85*'Расчет субсидий'!E85</f>
        <v>1.0476103379288748</v>
      </c>
      <c r="E85" s="62">
        <f t="shared" si="12"/>
        <v>7.4998061370959208</v>
      </c>
      <c r="F85" s="61">
        <f>'Расчет субсидий'!F85-1</f>
        <v>0</v>
      </c>
      <c r="G85" s="61">
        <f>F85*'Расчет субсидий'!G85</f>
        <v>0</v>
      </c>
      <c r="H85" s="62">
        <f t="shared" si="13"/>
        <v>0</v>
      </c>
      <c r="I85" s="61">
        <f>'Расчет субсидий'!J85-1</f>
        <v>0.12955595189097746</v>
      </c>
      <c r="J85" s="61">
        <f>I85*'Расчет субсидий'!K85</f>
        <v>1.2955595189097746</v>
      </c>
      <c r="K85" s="62">
        <f t="shared" si="14"/>
        <v>9.2748657388222924</v>
      </c>
      <c r="L85" s="61">
        <f>'Расчет субсидий'!N85-1</f>
        <v>-0.40240518038852913</v>
      </c>
      <c r="M85" s="61">
        <f>L85*'Расчет субсидий'!O85</f>
        <v>-6.0360777058279371</v>
      </c>
      <c r="N85" s="62">
        <f t="shared" si="15"/>
        <v>-43.212071304731332</v>
      </c>
      <c r="O85" s="61">
        <f>'Расчет субсидий'!R85-1</f>
        <v>-8.5057471264368134E-3</v>
      </c>
      <c r="P85" s="61">
        <f>O85*'Расчет субсидий'!S85</f>
        <v>-8.5057471264368134E-2</v>
      </c>
      <c r="Q85" s="62">
        <f t="shared" si="16"/>
        <v>-0.60892349177798766</v>
      </c>
      <c r="R85" s="61">
        <f>'Расчет субсидий'!V85-1</f>
        <v>0.23709565217391293</v>
      </c>
      <c r="S85" s="61">
        <f>R85*'Расчет субсидий'!W85</f>
        <v>2.3709565217391293</v>
      </c>
      <c r="T85" s="62">
        <f t="shared" si="17"/>
        <v>16.973595647863842</v>
      </c>
      <c r="U85" s="61" t="s">
        <v>401</v>
      </c>
      <c r="V85" s="61" t="s">
        <v>401</v>
      </c>
      <c r="W85" s="63" t="s">
        <v>401</v>
      </c>
      <c r="X85" s="64">
        <f t="shared" si="18"/>
        <v>-1.4070087985145263</v>
      </c>
    </row>
    <row r="86" spans="1:24" ht="15" customHeight="1">
      <c r="A86" s="72" t="s">
        <v>71</v>
      </c>
      <c r="B86" s="60">
        <f>'Расчет субсидий'!AF86</f>
        <v>1.2181818181818471</v>
      </c>
      <c r="C86" s="61">
        <f>'Расчет субсидий'!D86-1</f>
        <v>0.17800009856410592</v>
      </c>
      <c r="D86" s="61">
        <f>C86*'Расчет субсидий'!E86</f>
        <v>2.6700014784615886</v>
      </c>
      <c r="E86" s="62">
        <f t="shared" si="12"/>
        <v>15.101271650699681</v>
      </c>
      <c r="F86" s="61">
        <f>'Расчет субсидий'!F86-1</f>
        <v>0</v>
      </c>
      <c r="G86" s="61">
        <f>F86*'Расчет субсидий'!G86</f>
        <v>0</v>
      </c>
      <c r="H86" s="62">
        <f t="shared" si="13"/>
        <v>0</v>
      </c>
      <c r="I86" s="61">
        <f>'Расчет субсидий'!J86-1</f>
        <v>0.12955595189097746</v>
      </c>
      <c r="J86" s="61">
        <f>I86*'Расчет субсидий'!K86</f>
        <v>1.2955595189097746</v>
      </c>
      <c r="K86" s="62">
        <f t="shared" si="14"/>
        <v>7.3275600753521308</v>
      </c>
      <c r="L86" s="61">
        <f>'Расчет субсидий'!N86-1</f>
        <v>-0.40240518038852913</v>
      </c>
      <c r="M86" s="61">
        <f>L86*'Расчет субсидий'!O86</f>
        <v>-6.0360777058279371</v>
      </c>
      <c r="N86" s="62">
        <f t="shared" si="15"/>
        <v>-34.139475156006412</v>
      </c>
      <c r="O86" s="61">
        <f>'Расчет субсидий'!R86-1</f>
        <v>-8.5057471264368134E-3</v>
      </c>
      <c r="P86" s="61">
        <f>O86*'Расчет субсидий'!S86</f>
        <v>-8.5057471264368134E-2</v>
      </c>
      <c r="Q86" s="62">
        <f t="shared" si="16"/>
        <v>-0.48107687948731009</v>
      </c>
      <c r="R86" s="61">
        <f>'Расчет субсидий'!V86-1</f>
        <v>0.23709565217391293</v>
      </c>
      <c r="S86" s="61">
        <f>R86*'Расчет субсидий'!W86</f>
        <v>2.3709565217391293</v>
      </c>
      <c r="T86" s="62">
        <f t="shared" si="17"/>
        <v>13.409902127623759</v>
      </c>
      <c r="U86" s="61" t="s">
        <v>401</v>
      </c>
      <c r="V86" s="61" t="s">
        <v>401</v>
      </c>
      <c r="W86" s="63" t="s">
        <v>401</v>
      </c>
      <c r="X86" s="64">
        <f t="shared" si="18"/>
        <v>0.21538234201818751</v>
      </c>
    </row>
    <row r="87" spans="1:24" ht="15" customHeight="1">
      <c r="A87" s="72" t="s">
        <v>72</v>
      </c>
      <c r="B87" s="60">
        <f>'Расчет субсидий'!AF87</f>
        <v>-58.509090909090901</v>
      </c>
      <c r="C87" s="61">
        <f>'Расчет субсидий'!D87-1</f>
        <v>-0.33228420114336499</v>
      </c>
      <c r="D87" s="61">
        <f>C87*'Расчет субсидий'!E87</f>
        <v>-4.9842630171504752</v>
      </c>
      <c r="E87" s="62">
        <f t="shared" si="12"/>
        <v>-39.202758151557347</v>
      </c>
      <c r="F87" s="61">
        <f>'Расчет субсидий'!F87-1</f>
        <v>0</v>
      </c>
      <c r="G87" s="61">
        <f>F87*'Расчет субсидий'!G87</f>
        <v>0</v>
      </c>
      <c r="H87" s="62">
        <f t="shared" si="13"/>
        <v>0</v>
      </c>
      <c r="I87" s="61">
        <f>'Расчет субсидий'!J87-1</f>
        <v>0.12955595189097746</v>
      </c>
      <c r="J87" s="61">
        <f>I87*'Расчет субсидий'!K87</f>
        <v>1.2955595189097746</v>
      </c>
      <c r="K87" s="62">
        <f t="shared" si="14"/>
        <v>10.189973184802849</v>
      </c>
      <c r="L87" s="61">
        <f>'Расчет субсидий'!N87-1</f>
        <v>-0.40240518038852913</v>
      </c>
      <c r="M87" s="61">
        <f>L87*'Расчет субсидий'!O87</f>
        <v>-6.0360777058279371</v>
      </c>
      <c r="N87" s="62">
        <f t="shared" si="15"/>
        <v>-47.475603448564129</v>
      </c>
      <c r="O87" s="61">
        <f>'Расчет субсидий'!R87-1</f>
        <v>-8.5057471264368134E-3</v>
      </c>
      <c r="P87" s="61">
        <f>O87*'Расчет субсидий'!S87</f>
        <v>-8.5057471264368134E-2</v>
      </c>
      <c r="Q87" s="62">
        <f t="shared" si="16"/>
        <v>-0.66900311309542482</v>
      </c>
      <c r="R87" s="61">
        <f>'Расчет субсидий'!V87-1</f>
        <v>0.23709565217391293</v>
      </c>
      <c r="S87" s="61">
        <f>R87*'Расчет субсидий'!W87</f>
        <v>2.3709565217391293</v>
      </c>
      <c r="T87" s="62">
        <f t="shared" si="17"/>
        <v>18.648300619323159</v>
      </c>
      <c r="U87" s="61" t="s">
        <v>401</v>
      </c>
      <c r="V87" s="61" t="s">
        <v>401</v>
      </c>
      <c r="W87" s="63" t="s">
        <v>401</v>
      </c>
      <c r="X87" s="64">
        <f t="shared" si="18"/>
        <v>-7.4388821535938767</v>
      </c>
    </row>
    <row r="88" spans="1:24" ht="15" customHeight="1">
      <c r="A88" s="72" t="s">
        <v>73</v>
      </c>
      <c r="B88" s="60">
        <f>'Расчет субсидий'!AF88</f>
        <v>-30.68181818181813</v>
      </c>
      <c r="C88" s="61">
        <f>'Расчет субсидий'!D88-1</f>
        <v>-3.6205405830210369E-2</v>
      </c>
      <c r="D88" s="61">
        <f>C88*'Расчет субсидий'!E88</f>
        <v>-0.54308108745315553</v>
      </c>
      <c r="E88" s="62">
        <f t="shared" si="12"/>
        <v>-5.558499495844444</v>
      </c>
      <c r="F88" s="61">
        <f>'Расчет субсидий'!F88-1</f>
        <v>0</v>
      </c>
      <c r="G88" s="61">
        <f>F88*'Расчет субсидий'!G88</f>
        <v>0</v>
      </c>
      <c r="H88" s="62">
        <f t="shared" si="13"/>
        <v>0</v>
      </c>
      <c r="I88" s="61">
        <f>'Расчет субсидий'!J88-1</f>
        <v>0.12955595189097746</v>
      </c>
      <c r="J88" s="61">
        <f>I88*'Расчет субсидий'!K88</f>
        <v>1.2955595189097746</v>
      </c>
      <c r="K88" s="62">
        <f t="shared" si="14"/>
        <v>13.260205702371509</v>
      </c>
      <c r="L88" s="61">
        <f>'Расчет субсидий'!N88-1</f>
        <v>-0.40240518038852913</v>
      </c>
      <c r="M88" s="61">
        <f>L88*'Расчет субсидий'!O88</f>
        <v>-6.0360777058279371</v>
      </c>
      <c r="N88" s="62">
        <f t="shared" si="15"/>
        <v>-61.77997293565582</v>
      </c>
      <c r="O88" s="61">
        <f>'Расчет субсидий'!R88-1</f>
        <v>-8.5057471264368134E-3</v>
      </c>
      <c r="P88" s="61">
        <f>O88*'Расчет субсидий'!S88</f>
        <v>-8.5057471264368134E-2</v>
      </c>
      <c r="Q88" s="62">
        <f t="shared" si="16"/>
        <v>-0.87057333069359588</v>
      </c>
      <c r="R88" s="61">
        <f>'Расчет субсидий'!V88-1</f>
        <v>0.23709565217391293</v>
      </c>
      <c r="S88" s="61">
        <f>R88*'Расчет субсидий'!W88</f>
        <v>2.3709565217391293</v>
      </c>
      <c r="T88" s="62">
        <f t="shared" si="17"/>
        <v>24.267021878004218</v>
      </c>
      <c r="U88" s="61" t="s">
        <v>401</v>
      </c>
      <c r="V88" s="61" t="s">
        <v>401</v>
      </c>
      <c r="W88" s="63" t="s">
        <v>401</v>
      </c>
      <c r="X88" s="64">
        <f t="shared" si="18"/>
        <v>-2.9977002238965569</v>
      </c>
    </row>
    <row r="89" spans="1:24" ht="15" customHeight="1">
      <c r="A89" s="72" t="s">
        <v>74</v>
      </c>
      <c r="B89" s="60">
        <f>'Расчет субсидий'!AF89</f>
        <v>-17.136363636363626</v>
      </c>
      <c r="C89" s="61">
        <f>'Расчет субсидий'!D89-1</f>
        <v>-0.27596408897156111</v>
      </c>
      <c r="D89" s="61">
        <f>C89*'Расчет субсидий'!E89</f>
        <v>-4.1394613345734168</v>
      </c>
      <c r="E89" s="62">
        <f t="shared" si="12"/>
        <v>-10.757423267687056</v>
      </c>
      <c r="F89" s="61">
        <f>'Расчет субсидий'!F89-1</f>
        <v>0</v>
      </c>
      <c r="G89" s="61">
        <f>F89*'Расчет субсидий'!G89</f>
        <v>0</v>
      </c>
      <c r="H89" s="62">
        <f t="shared" si="13"/>
        <v>0</v>
      </c>
      <c r="I89" s="61">
        <f>'Расчет субсидий'!J89-1</f>
        <v>0.12955595189097746</v>
      </c>
      <c r="J89" s="61">
        <f>I89*'Расчет субсидий'!K89</f>
        <v>1.2955595189097746</v>
      </c>
      <c r="K89" s="62">
        <f t="shared" si="14"/>
        <v>3.3668347127657596</v>
      </c>
      <c r="L89" s="61">
        <f>'Расчет субсидий'!N89-1</f>
        <v>-0.40240518038852913</v>
      </c>
      <c r="M89" s="61">
        <f>L89*'Расчет субсидий'!O89</f>
        <v>-6.0360777058279371</v>
      </c>
      <c r="N89" s="62">
        <f t="shared" si="15"/>
        <v>-15.686254203152753</v>
      </c>
      <c r="O89" s="61">
        <f>'Расчет субсидий'!R89-1</f>
        <v>-8.5057471264368134E-3</v>
      </c>
      <c r="P89" s="61">
        <f>O89*'Расчет субсидий'!S89</f>
        <v>-8.5057471264368134E-2</v>
      </c>
      <c r="Q89" s="62">
        <f t="shared" si="16"/>
        <v>-0.22104306490985262</v>
      </c>
      <c r="R89" s="61">
        <f>'Расчет субсидий'!V89-1</f>
        <v>0.23709565217391293</v>
      </c>
      <c r="S89" s="61">
        <f>R89*'Расчет субсидий'!W89</f>
        <v>2.3709565217391293</v>
      </c>
      <c r="T89" s="62">
        <f t="shared" si="17"/>
        <v>6.1615221866202754</v>
      </c>
      <c r="U89" s="61" t="s">
        <v>401</v>
      </c>
      <c r="V89" s="61" t="s">
        <v>401</v>
      </c>
      <c r="W89" s="63" t="s">
        <v>401</v>
      </c>
      <c r="X89" s="64">
        <f t="shared" si="18"/>
        <v>-6.5940804710168184</v>
      </c>
    </row>
    <row r="90" spans="1:24" ht="15" customHeight="1">
      <c r="A90" s="68" t="s">
        <v>75</v>
      </c>
      <c r="B90" s="69"/>
      <c r="C90" s="70"/>
      <c r="D90" s="70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</row>
    <row r="91" spans="1:24" ht="15" customHeight="1">
      <c r="A91" s="72" t="s">
        <v>76</v>
      </c>
      <c r="B91" s="60">
        <f>'Расчет субсидий'!AF91</f>
        <v>-119.78181818181827</v>
      </c>
      <c r="C91" s="61">
        <f>'Расчет субсидий'!D91-1</f>
        <v>-0.51515103982910282</v>
      </c>
      <c r="D91" s="61">
        <f>C91*'Расчет субсидий'!E91</f>
        <v>-7.7272655974365421</v>
      </c>
      <c r="E91" s="62">
        <f t="shared" si="12"/>
        <v>-123.43269406095656</v>
      </c>
      <c r="F91" s="61">
        <f>'Расчет субсидий'!F91-1</f>
        <v>0</v>
      </c>
      <c r="G91" s="61">
        <f>F91*'Расчет субсидий'!G91</f>
        <v>0</v>
      </c>
      <c r="H91" s="62">
        <f t="shared" si="13"/>
        <v>0</v>
      </c>
      <c r="I91" s="61">
        <f>'Расчет субсидий'!J91-1</f>
        <v>0.20596008008250921</v>
      </c>
      <c r="J91" s="61">
        <f>I91*'Расчет субсидий'!K91</f>
        <v>2.0596008008250921</v>
      </c>
      <c r="K91" s="62">
        <f t="shared" si="14"/>
        <v>32.899357778032225</v>
      </c>
      <c r="L91" s="61">
        <f>'Расчет субсидий'!N91-1</f>
        <v>-0.36540240518038858</v>
      </c>
      <c r="M91" s="61">
        <f>L91*'Расчет субсидий'!O91</f>
        <v>-5.4810360777058289</v>
      </c>
      <c r="N91" s="62">
        <f t="shared" si="15"/>
        <v>-87.552193047559456</v>
      </c>
      <c r="O91" s="61">
        <f>'Расчет субсидий'!R91-1</f>
        <v>8.4703736234038374E-2</v>
      </c>
      <c r="P91" s="61">
        <f>O91*'Расчет субсидий'!S91</f>
        <v>0.84703736234038374</v>
      </c>
      <c r="Q91" s="62">
        <f t="shared" si="16"/>
        <v>13.530284715287191</v>
      </c>
      <c r="R91" s="61">
        <f>'Расчет субсидий'!V91-1</f>
        <v>0.28029539530842751</v>
      </c>
      <c r="S91" s="61">
        <f>R91*'Расчет субсидий'!W91</f>
        <v>2.8029539530842751</v>
      </c>
      <c r="T91" s="62">
        <f t="shared" si="17"/>
        <v>44.773426433378305</v>
      </c>
      <c r="U91" s="61" t="s">
        <v>401</v>
      </c>
      <c r="V91" s="61" t="s">
        <v>401</v>
      </c>
      <c r="W91" s="63" t="s">
        <v>401</v>
      </c>
      <c r="X91" s="64">
        <f t="shared" si="18"/>
        <v>-7.4987095588926191</v>
      </c>
    </row>
    <row r="92" spans="1:24" ht="15" customHeight="1">
      <c r="A92" s="72" t="s">
        <v>77</v>
      </c>
      <c r="B92" s="60">
        <f>'Расчет субсидий'!AF92</f>
        <v>-14.727272727272748</v>
      </c>
      <c r="C92" s="61">
        <f>'Расчет субсидий'!D92-1</f>
        <v>-7.558118085506127E-2</v>
      </c>
      <c r="D92" s="61">
        <f>C92*'Расчет субсидий'!E92</f>
        <v>-1.133717712825919</v>
      </c>
      <c r="E92" s="62">
        <f t="shared" si="12"/>
        <v>-18.445953277652244</v>
      </c>
      <c r="F92" s="61">
        <f>'Расчет субсидий'!F92-1</f>
        <v>0</v>
      </c>
      <c r="G92" s="61">
        <f>F92*'Расчет субсидий'!G92</f>
        <v>0</v>
      </c>
      <c r="H92" s="62">
        <f t="shared" si="13"/>
        <v>0</v>
      </c>
      <c r="I92" s="61">
        <f>'Расчет субсидий'!J92-1</f>
        <v>0.20596008008250921</v>
      </c>
      <c r="J92" s="61">
        <f>I92*'Расчет субсидий'!K92</f>
        <v>2.0596008008250921</v>
      </c>
      <c r="K92" s="62">
        <f t="shared" si="14"/>
        <v>33.510370097276862</v>
      </c>
      <c r="L92" s="61">
        <f>'Расчет субсидий'!N92-1</f>
        <v>-0.36540240518038858</v>
      </c>
      <c r="M92" s="61">
        <f>L92*'Расчет субсидий'!O92</f>
        <v>-5.4810360777058289</v>
      </c>
      <c r="N92" s="62">
        <f t="shared" si="15"/>
        <v>-89.178226871376637</v>
      </c>
      <c r="O92" s="61">
        <f>'Расчет субсидий'!R92-1</f>
        <v>8.4703736234038374E-2</v>
      </c>
      <c r="P92" s="61">
        <f>O92*'Расчет субсидий'!S92</f>
        <v>0.84703736234038374</v>
      </c>
      <c r="Q92" s="62">
        <f t="shared" si="16"/>
        <v>13.78157140300023</v>
      </c>
      <c r="R92" s="61">
        <f>'Расчет субсидий'!V92-1</f>
        <v>0.28029539530842751</v>
      </c>
      <c r="S92" s="61">
        <f>R92*'Расчет субсидий'!W92</f>
        <v>2.8029539530842751</v>
      </c>
      <c r="T92" s="62">
        <f t="shared" si="17"/>
        <v>45.604965921479042</v>
      </c>
      <c r="U92" s="61" t="s">
        <v>401</v>
      </c>
      <c r="V92" s="61" t="s">
        <v>401</v>
      </c>
      <c r="W92" s="63" t="s">
        <v>401</v>
      </c>
      <c r="X92" s="64">
        <f t="shared" si="18"/>
        <v>-0.90516167428199701</v>
      </c>
    </row>
    <row r="93" spans="1:24" ht="15" customHeight="1">
      <c r="A93" s="72" t="s">
        <v>78</v>
      </c>
      <c r="B93" s="60">
        <f>'Расчет субсидий'!AF93</f>
        <v>98.845454545454459</v>
      </c>
      <c r="C93" s="61">
        <f>'Расчет субсидий'!D93-1</f>
        <v>0.30000000000000004</v>
      </c>
      <c r="D93" s="61">
        <f>C93*'Расчет субсидий'!E93</f>
        <v>4.5000000000000009</v>
      </c>
      <c r="E93" s="62">
        <f t="shared" si="12"/>
        <v>94.06773269234958</v>
      </c>
      <c r="F93" s="61">
        <f>'Расчет субсидий'!F93-1</f>
        <v>0</v>
      </c>
      <c r="G93" s="61">
        <f>F93*'Расчет субсидий'!G93</f>
        <v>0</v>
      </c>
      <c r="H93" s="62">
        <f t="shared" si="13"/>
        <v>0</v>
      </c>
      <c r="I93" s="61">
        <f>'Расчет субсидий'!J93-1</f>
        <v>0.20596008008250921</v>
      </c>
      <c r="J93" s="61">
        <f>I93*'Расчет субсидий'!K93</f>
        <v>2.0596008008250921</v>
      </c>
      <c r="K93" s="62">
        <f t="shared" si="14"/>
        <v>43.053772796658635</v>
      </c>
      <c r="L93" s="61">
        <f>'Расчет субсидий'!N93-1</f>
        <v>-0.36540240518038858</v>
      </c>
      <c r="M93" s="61">
        <f>L93*'Расчет субсидий'!O93</f>
        <v>-5.4810360777058289</v>
      </c>
      <c r="N93" s="62">
        <f t="shared" si="15"/>
        <v>-114.57525258550133</v>
      </c>
      <c r="O93" s="61">
        <f>'Расчет субсидий'!R93-1</f>
        <v>8.4703736234038374E-2</v>
      </c>
      <c r="P93" s="61">
        <f>O93*'Расчет субсидий'!S93</f>
        <v>0.84703736234038374</v>
      </c>
      <c r="Q93" s="62">
        <f t="shared" si="16"/>
        <v>17.70641870690401</v>
      </c>
      <c r="R93" s="61">
        <f>'Расчет субсидий'!V93-1</f>
        <v>0.28029539530842751</v>
      </c>
      <c r="S93" s="61">
        <f>R93*'Расчет субсидий'!W93</f>
        <v>2.8029539530842751</v>
      </c>
      <c r="T93" s="62">
        <f t="shared" si="17"/>
        <v>58.592782935043566</v>
      </c>
      <c r="U93" s="61" t="s">
        <v>401</v>
      </c>
      <c r="V93" s="61" t="s">
        <v>401</v>
      </c>
      <c r="W93" s="63" t="s">
        <v>401</v>
      </c>
      <c r="X93" s="64">
        <f t="shared" si="18"/>
        <v>4.7285560385439229</v>
      </c>
    </row>
    <row r="94" spans="1:24" ht="15" customHeight="1">
      <c r="A94" s="72" t="s">
        <v>79</v>
      </c>
      <c r="B94" s="60">
        <f>'Расчет субсидий'!AF94</f>
        <v>-91.981818181818198</v>
      </c>
      <c r="C94" s="61">
        <f>'Расчет субсидий'!D94-1</f>
        <v>-0.29101558457346899</v>
      </c>
      <c r="D94" s="61">
        <f>C94*'Расчет субсидий'!E94</f>
        <v>-4.3652337686020353</v>
      </c>
      <c r="E94" s="62">
        <f t="shared" si="12"/>
        <v>-97.063915786121612</v>
      </c>
      <c r="F94" s="61">
        <f>'Расчет субсидий'!F94-1</f>
        <v>0</v>
      </c>
      <c r="G94" s="61">
        <f>F94*'Расчет субсидий'!G94</f>
        <v>0</v>
      </c>
      <c r="H94" s="62">
        <f t="shared" si="13"/>
        <v>0</v>
      </c>
      <c r="I94" s="61">
        <f>'Расчет субсидий'!J94-1</f>
        <v>0.20596008008250921</v>
      </c>
      <c r="J94" s="61">
        <f>I94*'Расчет субсидий'!K94</f>
        <v>2.0596008008250921</v>
      </c>
      <c r="K94" s="62">
        <f t="shared" si="14"/>
        <v>45.796612342329936</v>
      </c>
      <c r="L94" s="61">
        <f>'Расчет субсидий'!N94-1</f>
        <v>-0.36540240518038858</v>
      </c>
      <c r="M94" s="61">
        <f>L94*'Расчет субсидий'!O94</f>
        <v>-5.4810360777058289</v>
      </c>
      <c r="N94" s="62">
        <f t="shared" si="15"/>
        <v>-121.87453237756594</v>
      </c>
      <c r="O94" s="61">
        <f>'Расчет субсидий'!R94-1</f>
        <v>8.4703736234038374E-2</v>
      </c>
      <c r="P94" s="61">
        <f>O94*'Расчет субсидий'!S94</f>
        <v>0.84703736234038374</v>
      </c>
      <c r="Q94" s="62">
        <f t="shared" si="16"/>
        <v>18.834446804949806</v>
      </c>
      <c r="R94" s="61">
        <f>'Расчет субсидий'!V94-1</f>
        <v>0.28029539530842751</v>
      </c>
      <c r="S94" s="61">
        <f>R94*'Расчет субсидий'!W94</f>
        <v>2.8029539530842751</v>
      </c>
      <c r="T94" s="62">
        <f t="shared" si="17"/>
        <v>62.32557083458962</v>
      </c>
      <c r="U94" s="61" t="s">
        <v>401</v>
      </c>
      <c r="V94" s="61" t="s">
        <v>401</v>
      </c>
      <c r="W94" s="63" t="s">
        <v>401</v>
      </c>
      <c r="X94" s="64">
        <f t="shared" si="18"/>
        <v>-4.1366777300581132</v>
      </c>
    </row>
    <row r="95" spans="1:24">
      <c r="A95" s="72" t="s">
        <v>80</v>
      </c>
      <c r="B95" s="60">
        <f>'Расчет субсидий'!AF95</f>
        <v>35.854545454545587</v>
      </c>
      <c r="C95" s="61">
        <f>'Расчет субсидий'!D95-1</f>
        <v>0.13400096840921494</v>
      </c>
      <c r="D95" s="61">
        <f>C95*'Расчет субсидий'!E95</f>
        <v>2.0100145261382241</v>
      </c>
      <c r="E95" s="62">
        <f t="shared" si="12"/>
        <v>32.19382865509661</v>
      </c>
      <c r="F95" s="61">
        <f>'Расчет субсидий'!F95-1</f>
        <v>0</v>
      </c>
      <c r="G95" s="61">
        <f>F95*'Расчет субсидий'!G95</f>
        <v>0</v>
      </c>
      <c r="H95" s="62">
        <f t="shared" si="13"/>
        <v>0</v>
      </c>
      <c r="I95" s="61">
        <f>'Расчет субсидий'!J95-1</f>
        <v>0.20596008008250921</v>
      </c>
      <c r="J95" s="61">
        <f>I95*'Расчет субсидий'!K95</f>
        <v>2.0596008008250921</v>
      </c>
      <c r="K95" s="62">
        <f t="shared" si="14"/>
        <v>32.988037856151813</v>
      </c>
      <c r="L95" s="61">
        <f>'Расчет субсидий'!N95-1</f>
        <v>-0.36540240518038858</v>
      </c>
      <c r="M95" s="61">
        <f>L95*'Расчет субсидий'!O95</f>
        <v>-5.4810360777058289</v>
      </c>
      <c r="N95" s="62">
        <f t="shared" si="15"/>
        <v>-87.788189609297277</v>
      </c>
      <c r="O95" s="61">
        <f>'Расчет субсидий'!R95-1</f>
        <v>8.4703736234038374E-2</v>
      </c>
      <c r="P95" s="61">
        <f>O95*'Расчет субсидий'!S95</f>
        <v>0.84703736234038374</v>
      </c>
      <c r="Q95" s="62">
        <f t="shared" si="16"/>
        <v>13.566755539843319</v>
      </c>
      <c r="R95" s="61">
        <f>'Расчет субсидий'!V95-1</f>
        <v>0.28029539530842751</v>
      </c>
      <c r="S95" s="61">
        <f>R95*'Расчет субсидий'!W95</f>
        <v>2.8029539530842751</v>
      </c>
      <c r="T95" s="62">
        <f t="shared" si="17"/>
        <v>44.894113012751141</v>
      </c>
      <c r="U95" s="61" t="s">
        <v>401</v>
      </c>
      <c r="V95" s="61" t="s">
        <v>401</v>
      </c>
      <c r="W95" s="63" t="s">
        <v>401</v>
      </c>
      <c r="X95" s="64">
        <f t="shared" si="18"/>
        <v>2.2385705646821457</v>
      </c>
    </row>
    <row r="96" spans="1:24" ht="15" customHeight="1">
      <c r="A96" s="72" t="s">
        <v>81</v>
      </c>
      <c r="B96" s="60">
        <f>'Расчет субсидий'!AF96</f>
        <v>-31.172727272727229</v>
      </c>
      <c r="C96" s="61">
        <f>'Расчет субсидий'!D96-1</f>
        <v>-0.18794106999002913</v>
      </c>
      <c r="D96" s="61">
        <f>C96*'Расчет субсидий'!E96</f>
        <v>-2.8191160498504368</v>
      </c>
      <c r="E96" s="62">
        <f t="shared" si="12"/>
        <v>-33.922987843788604</v>
      </c>
      <c r="F96" s="61">
        <f>'Расчет субсидий'!F96-1</f>
        <v>0</v>
      </c>
      <c r="G96" s="61">
        <f>F96*'Расчет субсидий'!G96</f>
        <v>0</v>
      </c>
      <c r="H96" s="62">
        <f t="shared" si="13"/>
        <v>0</v>
      </c>
      <c r="I96" s="61">
        <f>'Расчет субсидий'!J96-1</f>
        <v>0.20596008008250921</v>
      </c>
      <c r="J96" s="61">
        <f>I96*'Расчет субсидий'!K96</f>
        <v>2.0596008008250921</v>
      </c>
      <c r="K96" s="62">
        <f t="shared" si="14"/>
        <v>24.78358878952627</v>
      </c>
      <c r="L96" s="61">
        <f>'Расчет субсидий'!N96-1</f>
        <v>-0.36540240518038858</v>
      </c>
      <c r="M96" s="61">
        <f>L96*'Расчет субсидий'!O96</f>
        <v>-5.4810360777058289</v>
      </c>
      <c r="N96" s="62">
        <f t="shared" si="15"/>
        <v>-65.954404482655448</v>
      </c>
      <c r="O96" s="61">
        <f>'Расчет субсидий'!R96-1</f>
        <v>8.4703736234038374E-2</v>
      </c>
      <c r="P96" s="61">
        <f>O96*'Расчет субсидий'!S96</f>
        <v>0.84703736234038374</v>
      </c>
      <c r="Q96" s="62">
        <f t="shared" si="16"/>
        <v>10.192570166606668</v>
      </c>
      <c r="R96" s="61">
        <f>'Расчет субсидий'!V96-1</f>
        <v>0.28029539530842751</v>
      </c>
      <c r="S96" s="61">
        <f>R96*'Расчет субсидий'!W96</f>
        <v>2.8029539530842751</v>
      </c>
      <c r="T96" s="62">
        <f t="shared" si="17"/>
        <v>33.728506097583889</v>
      </c>
      <c r="U96" s="61" t="s">
        <v>401</v>
      </c>
      <c r="V96" s="61" t="s">
        <v>401</v>
      </c>
      <c r="W96" s="63" t="s">
        <v>401</v>
      </c>
      <c r="X96" s="64">
        <f t="shared" si="18"/>
        <v>-2.5905600113065148</v>
      </c>
    </row>
    <row r="97" spans="1:24" ht="15" customHeight="1">
      <c r="A97" s="72" t="s">
        <v>82</v>
      </c>
      <c r="B97" s="60">
        <f>'Расчет субсидий'!AF97</f>
        <v>43.618181818181711</v>
      </c>
      <c r="C97" s="61">
        <f>'Расчет субсидий'!D97-1</f>
        <v>0.19488432224342311</v>
      </c>
      <c r="D97" s="61">
        <f>C97*'Расчет субсидий'!E97</f>
        <v>2.9232648336513467</v>
      </c>
      <c r="E97" s="62">
        <f t="shared" si="12"/>
        <v>40.455185173036547</v>
      </c>
      <c r="F97" s="61">
        <f>'Расчет субсидий'!F97-1</f>
        <v>0</v>
      </c>
      <c r="G97" s="61">
        <f>F97*'Расчет субсидий'!G97</f>
        <v>0</v>
      </c>
      <c r="H97" s="62">
        <f t="shared" si="13"/>
        <v>0</v>
      </c>
      <c r="I97" s="61">
        <f>'Расчет субсидий'!J97-1</f>
        <v>0.20596008008250921</v>
      </c>
      <c r="J97" s="61">
        <f>I97*'Расчет субсидий'!K97</f>
        <v>2.0596008008250921</v>
      </c>
      <c r="K97" s="62">
        <f t="shared" si="14"/>
        <v>28.502902241614382</v>
      </c>
      <c r="L97" s="61">
        <f>'Расчет субсидий'!N97-1</f>
        <v>-0.36540240518038858</v>
      </c>
      <c r="M97" s="61">
        <f>L97*'Расчет субсидий'!O97</f>
        <v>-5.4810360777058289</v>
      </c>
      <c r="N97" s="62">
        <f t="shared" si="15"/>
        <v>-75.852289163524134</v>
      </c>
      <c r="O97" s="61">
        <f>'Расчет субсидий'!R97-1</f>
        <v>8.4703736234038374E-2</v>
      </c>
      <c r="P97" s="61">
        <f>O97*'Расчет субсидий'!S97</f>
        <v>0.84703736234038374</v>
      </c>
      <c r="Q97" s="62">
        <f t="shared" si="16"/>
        <v>11.722185738183329</v>
      </c>
      <c r="R97" s="61">
        <f>'Расчет субсидий'!V97-1</f>
        <v>0.28029539530842751</v>
      </c>
      <c r="S97" s="61">
        <f>R97*'Расчет субсидий'!W97</f>
        <v>2.8029539530842751</v>
      </c>
      <c r="T97" s="62">
        <f t="shared" si="17"/>
        <v>38.790197828871591</v>
      </c>
      <c r="U97" s="61" t="s">
        <v>401</v>
      </c>
      <c r="V97" s="61" t="s">
        <v>401</v>
      </c>
      <c r="W97" s="63" t="s">
        <v>401</v>
      </c>
      <c r="X97" s="64">
        <f t="shared" si="18"/>
        <v>3.1518208721952687</v>
      </c>
    </row>
    <row r="98" spans="1:24" ht="15" customHeight="1">
      <c r="A98" s="72" t="s">
        <v>83</v>
      </c>
      <c r="B98" s="60">
        <f>'Расчет субсидий'!AF98</f>
        <v>-79.109090909091037</v>
      </c>
      <c r="C98" s="61">
        <f>'Расчет субсидий'!D98-1</f>
        <v>-0.37556636054831771</v>
      </c>
      <c r="D98" s="61">
        <f>C98*'Расчет субсидий'!E98</f>
        <v>-5.6334954082247659</v>
      </c>
      <c r="E98" s="62">
        <f t="shared" si="12"/>
        <v>-82.454338504728796</v>
      </c>
      <c r="F98" s="61">
        <f>'Расчет субсидий'!F98-1</f>
        <v>0</v>
      </c>
      <c r="G98" s="61">
        <f>F98*'Расчет субсидий'!G98</f>
        <v>0</v>
      </c>
      <c r="H98" s="62">
        <f t="shared" si="13"/>
        <v>0</v>
      </c>
      <c r="I98" s="61">
        <f>'Расчет субсидий'!J98-1</f>
        <v>0.20596008008250921</v>
      </c>
      <c r="J98" s="61">
        <f>I98*'Расчет субсидий'!K98</f>
        <v>2.0596008008250921</v>
      </c>
      <c r="K98" s="62">
        <f t="shared" si="14"/>
        <v>30.145231212562134</v>
      </c>
      <c r="L98" s="61">
        <f>'Расчет субсидий'!N98-1</f>
        <v>-0.36540240518038858</v>
      </c>
      <c r="M98" s="61">
        <f>L98*'Расчет субсидий'!O98</f>
        <v>-5.4810360777058289</v>
      </c>
      <c r="N98" s="62">
        <f t="shared" si="15"/>
        <v>-80.222876093583594</v>
      </c>
      <c r="O98" s="61">
        <f>'Расчет субсидий'!R98-1</f>
        <v>8.4703736234038374E-2</v>
      </c>
      <c r="P98" s="61">
        <f>O98*'Расчет субсидий'!S98</f>
        <v>0.84703736234038374</v>
      </c>
      <c r="Q98" s="62">
        <f t="shared" si="16"/>
        <v>12.397614684943056</v>
      </c>
      <c r="R98" s="61">
        <f>'Расчет субсидий'!V98-1</f>
        <v>0.28029539530842751</v>
      </c>
      <c r="S98" s="61">
        <f>R98*'Расчет субсидий'!W98</f>
        <v>2.8029539530842751</v>
      </c>
      <c r="T98" s="62">
        <f t="shared" si="17"/>
        <v>41.025277791716178</v>
      </c>
      <c r="U98" s="61" t="s">
        <v>401</v>
      </c>
      <c r="V98" s="61" t="s">
        <v>401</v>
      </c>
      <c r="W98" s="63" t="s">
        <v>401</v>
      </c>
      <c r="X98" s="64">
        <f t="shared" si="18"/>
        <v>-5.4049393696808448</v>
      </c>
    </row>
    <row r="99" spans="1:24" ht="15" customHeight="1">
      <c r="A99" s="72" t="s">
        <v>84</v>
      </c>
      <c r="B99" s="60">
        <f>'Расчет субсидий'!AF99</f>
        <v>-13.481818181818198</v>
      </c>
      <c r="C99" s="61">
        <f>'Расчет субсидий'!D99-1</f>
        <v>-6.9333554611946679E-2</v>
      </c>
      <c r="D99" s="61">
        <f>C99*'Расчет субсидий'!E99</f>
        <v>-1.0400033191792002</v>
      </c>
      <c r="E99" s="62">
        <f t="shared" si="12"/>
        <v>-17.279170184271663</v>
      </c>
      <c r="F99" s="61">
        <f>'Расчет субсидий'!F99-1</f>
        <v>0</v>
      </c>
      <c r="G99" s="61">
        <f>F99*'Расчет субсидий'!G99</f>
        <v>0</v>
      </c>
      <c r="H99" s="62">
        <f t="shared" si="13"/>
        <v>0</v>
      </c>
      <c r="I99" s="61">
        <f>'Расчет субсидий'!J99-1</f>
        <v>0.20596008008250921</v>
      </c>
      <c r="J99" s="61">
        <f>I99*'Расчет субсидий'!K99</f>
        <v>2.0596008008250921</v>
      </c>
      <c r="K99" s="62">
        <f t="shared" si="14"/>
        <v>34.219306893372391</v>
      </c>
      <c r="L99" s="61">
        <f>'Расчет субсидий'!N99-1</f>
        <v>-0.36540240518038858</v>
      </c>
      <c r="M99" s="61">
        <f>L99*'Расчет субсидий'!O99</f>
        <v>-5.4810360777058289</v>
      </c>
      <c r="N99" s="62">
        <f t="shared" si="15"/>
        <v>-91.064858569449456</v>
      </c>
      <c r="O99" s="61">
        <f>'Расчет субсидий'!R99-1</f>
        <v>8.4703736234038374E-2</v>
      </c>
      <c r="P99" s="61">
        <f>O99*'Расчет субсидий'!S99</f>
        <v>0.84703736234038374</v>
      </c>
      <c r="Q99" s="62">
        <f t="shared" si="16"/>
        <v>14.073130793339484</v>
      </c>
      <c r="R99" s="61">
        <f>'Расчет субсидий'!V99-1</f>
        <v>0.28029539530842751</v>
      </c>
      <c r="S99" s="61">
        <f>R99*'Расчет субсидий'!W99</f>
        <v>2.8029539530842751</v>
      </c>
      <c r="T99" s="62">
        <f t="shared" si="17"/>
        <v>46.569772885191043</v>
      </c>
      <c r="U99" s="61" t="s">
        <v>401</v>
      </c>
      <c r="V99" s="61" t="s">
        <v>401</v>
      </c>
      <c r="W99" s="63" t="s">
        <v>401</v>
      </c>
      <c r="X99" s="64">
        <f t="shared" si="18"/>
        <v>-0.81144728063527793</v>
      </c>
    </row>
    <row r="100" spans="1:24" ht="15" customHeight="1">
      <c r="A100" s="68" t="s">
        <v>85</v>
      </c>
      <c r="B100" s="69"/>
      <c r="C100" s="70"/>
      <c r="D100" s="70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</row>
    <row r="101" spans="1:24" ht="15" customHeight="1">
      <c r="A101" s="72" t="s">
        <v>86</v>
      </c>
      <c r="B101" s="60">
        <f>'Расчет субсидий'!AF101</f>
        <v>-48.172727272727229</v>
      </c>
      <c r="C101" s="61">
        <f>'Расчет субсидий'!D101-1</f>
        <v>-0.67447533144538641</v>
      </c>
      <c r="D101" s="61">
        <f>C101*'Расчет субсидий'!E101</f>
        <v>-10.117129971680797</v>
      </c>
      <c r="E101" s="62">
        <f t="shared" si="12"/>
        <v>-61.132117654871209</v>
      </c>
      <c r="F101" s="61">
        <f>'Расчет субсидий'!F101-1</f>
        <v>0</v>
      </c>
      <c r="G101" s="61">
        <f>F101*'Расчет субсидий'!G101</f>
        <v>0</v>
      </c>
      <c r="H101" s="62">
        <f t="shared" si="13"/>
        <v>0</v>
      </c>
      <c r="I101" s="61">
        <f>'Расчет субсидий'!J101-1</f>
        <v>0.13715321696601723</v>
      </c>
      <c r="J101" s="61">
        <f>I101*'Расчет субсидий'!K101</f>
        <v>1.3715321696601723</v>
      </c>
      <c r="K101" s="62">
        <f t="shared" si="14"/>
        <v>8.2873963463748037</v>
      </c>
      <c r="L101" s="61">
        <f>'Расчет субсидий'!N101-1</f>
        <v>3.0347890451517312E-2</v>
      </c>
      <c r="M101" s="61">
        <f>L101*'Расчет субсидий'!O101</f>
        <v>0.45521835677275968</v>
      </c>
      <c r="N101" s="62">
        <f t="shared" si="15"/>
        <v>2.7506281151655738</v>
      </c>
      <c r="O101" s="61">
        <f>'Расчет субсидий'!R101-1</f>
        <v>0.1279148360932747</v>
      </c>
      <c r="P101" s="61">
        <f>O101*'Расчет субсидий'!S101</f>
        <v>1.279148360932747</v>
      </c>
      <c r="Q101" s="62">
        <f t="shared" si="16"/>
        <v>7.7291730280682742</v>
      </c>
      <c r="R101" s="61">
        <f>'Расчет субсидий'!V101-1</f>
        <v>-9.6116970278044112E-2</v>
      </c>
      <c r="S101" s="61">
        <f>R101*'Расчет субсидий'!W101</f>
        <v>-0.96116970278044112</v>
      </c>
      <c r="T101" s="62">
        <f t="shared" si="17"/>
        <v>-5.8078071074646651</v>
      </c>
      <c r="U101" s="61" t="s">
        <v>401</v>
      </c>
      <c r="V101" s="61" t="s">
        <v>401</v>
      </c>
      <c r="W101" s="63" t="s">
        <v>401</v>
      </c>
      <c r="X101" s="64">
        <f t="shared" si="18"/>
        <v>-7.9724007870955589</v>
      </c>
    </row>
    <row r="102" spans="1:24" ht="15" customHeight="1">
      <c r="A102" s="72" t="s">
        <v>87</v>
      </c>
      <c r="B102" s="60">
        <f>'Расчет субсидий'!AF102</f>
        <v>20.654545454545541</v>
      </c>
      <c r="C102" s="61">
        <f>'Расчет субсидий'!D102-1</f>
        <v>-6.7488928505978318E-2</v>
      </c>
      <c r="D102" s="61">
        <f>C102*'Расчет субсидий'!E102</f>
        <v>-1.0123339275896748</v>
      </c>
      <c r="E102" s="62">
        <f t="shared" si="12"/>
        <v>-18.464663282019981</v>
      </c>
      <c r="F102" s="61">
        <f>'Расчет субсидий'!F102-1</f>
        <v>0</v>
      </c>
      <c r="G102" s="61">
        <f>F102*'Расчет субсидий'!G102</f>
        <v>0</v>
      </c>
      <c r="H102" s="62">
        <f t="shared" si="13"/>
        <v>0</v>
      </c>
      <c r="I102" s="61">
        <f>'Расчет субсидий'!J102-1</f>
        <v>0.13715321696601723</v>
      </c>
      <c r="J102" s="61">
        <f>I102*'Расчет субсидий'!K102</f>
        <v>1.3715321696601723</v>
      </c>
      <c r="K102" s="62">
        <f t="shared" si="14"/>
        <v>25.016330089351914</v>
      </c>
      <c r="L102" s="61">
        <f>'Расчет субсидий'!N102-1</f>
        <v>3.0347890451517312E-2</v>
      </c>
      <c r="M102" s="61">
        <f>L102*'Расчет субсидий'!O102</f>
        <v>0.45521835677275968</v>
      </c>
      <c r="N102" s="62">
        <f t="shared" si="15"/>
        <v>8.3030445276258629</v>
      </c>
      <c r="O102" s="61">
        <f>'Расчет субсидий'!R102-1</f>
        <v>0.1279148360932747</v>
      </c>
      <c r="P102" s="61">
        <f>O102*'Расчет субсидий'!S102</f>
        <v>1.279148360932747</v>
      </c>
      <c r="Q102" s="62">
        <f t="shared" si="16"/>
        <v>23.331277485292723</v>
      </c>
      <c r="R102" s="61">
        <f>'Расчет субсидий'!V102-1</f>
        <v>-9.6116970278044112E-2</v>
      </c>
      <c r="S102" s="61">
        <f>R102*'Расчет субсидий'!W102</f>
        <v>-0.96116970278044112</v>
      </c>
      <c r="T102" s="62">
        <f t="shared" si="17"/>
        <v>-17.53144336570498</v>
      </c>
      <c r="U102" s="61" t="s">
        <v>401</v>
      </c>
      <c r="V102" s="61" t="s">
        <v>401</v>
      </c>
      <c r="W102" s="63" t="s">
        <v>401</v>
      </c>
      <c r="X102" s="64">
        <f t="shared" si="18"/>
        <v>1.1323952569955631</v>
      </c>
    </row>
    <row r="103" spans="1:24" ht="15" customHeight="1">
      <c r="A103" s="72" t="s">
        <v>88</v>
      </c>
      <c r="B103" s="60">
        <f>'Расчет субсидий'!AF103</f>
        <v>48.081818181818107</v>
      </c>
      <c r="C103" s="61">
        <f>'Расчет субсидий'!D103-1</f>
        <v>0.1693645770044776</v>
      </c>
      <c r="D103" s="61">
        <f>C103*'Расчет субсидий'!E103</f>
        <v>2.5404686550671638</v>
      </c>
      <c r="E103" s="62">
        <f t="shared" si="12"/>
        <v>26.071546207877912</v>
      </c>
      <c r="F103" s="61">
        <f>'Расчет субсидий'!F103-1</f>
        <v>0</v>
      </c>
      <c r="G103" s="61">
        <f>F103*'Расчет субсидий'!G103</f>
        <v>0</v>
      </c>
      <c r="H103" s="62">
        <f t="shared" si="13"/>
        <v>0</v>
      </c>
      <c r="I103" s="61">
        <f>'Расчет субсидий'!J103-1</f>
        <v>0.13715321696601723</v>
      </c>
      <c r="J103" s="61">
        <f>I103*'Расчет субсидий'!K103</f>
        <v>1.3715321696601723</v>
      </c>
      <c r="K103" s="62">
        <f t="shared" si="14"/>
        <v>14.075341675861328</v>
      </c>
      <c r="L103" s="61">
        <f>'Расчет субсидий'!N103-1</f>
        <v>3.0347890451517312E-2</v>
      </c>
      <c r="M103" s="61">
        <f>L103*'Расчет субсидий'!O103</f>
        <v>0.45521835677275968</v>
      </c>
      <c r="N103" s="62">
        <f t="shared" si="15"/>
        <v>4.6716759915943502</v>
      </c>
      <c r="O103" s="61">
        <f>'Расчет субсидий'!R103-1</f>
        <v>0.1279148360932747</v>
      </c>
      <c r="P103" s="61">
        <f>O103*'Расчет субсидий'!S103</f>
        <v>1.279148360932747</v>
      </c>
      <c r="Q103" s="62">
        <f t="shared" si="16"/>
        <v>13.127253324803462</v>
      </c>
      <c r="R103" s="61">
        <f>'Расчет субсидий'!V103-1</f>
        <v>-9.6116970278044112E-2</v>
      </c>
      <c r="S103" s="61">
        <f>R103*'Расчет субсидий'!W103</f>
        <v>-0.96116970278044112</v>
      </c>
      <c r="T103" s="62">
        <f t="shared" si="17"/>
        <v>-9.8639990183189425</v>
      </c>
      <c r="U103" s="61" t="s">
        <v>401</v>
      </c>
      <c r="V103" s="61" t="s">
        <v>401</v>
      </c>
      <c r="W103" s="63" t="s">
        <v>401</v>
      </c>
      <c r="X103" s="64">
        <f t="shared" si="18"/>
        <v>4.6851978396524014</v>
      </c>
    </row>
    <row r="104" spans="1:24" ht="15" customHeight="1">
      <c r="A104" s="72" t="s">
        <v>89</v>
      </c>
      <c r="B104" s="60">
        <f>'Расчет субсидий'!AF104</f>
        <v>25.78181818181821</v>
      </c>
      <c r="C104" s="61">
        <f>'Расчет субсидий'!D104-1</f>
        <v>0.27796653464659937</v>
      </c>
      <c r="D104" s="61">
        <f>C104*'Расчет субсидий'!E104</f>
        <v>4.1694980196989908</v>
      </c>
      <c r="E104" s="62">
        <f t="shared" si="12"/>
        <v>17.024607505474801</v>
      </c>
      <c r="F104" s="61">
        <f>'Расчет субсидий'!F104-1</f>
        <v>0</v>
      </c>
      <c r="G104" s="61">
        <f>F104*'Расчет субсидий'!G104</f>
        <v>0</v>
      </c>
      <c r="H104" s="62">
        <f t="shared" si="13"/>
        <v>0</v>
      </c>
      <c r="I104" s="61">
        <f>'Расчет субсидий'!J104-1</f>
        <v>0.13715321696601723</v>
      </c>
      <c r="J104" s="61">
        <f>I104*'Расчет субсидий'!K104</f>
        <v>1.3715321696601723</v>
      </c>
      <c r="K104" s="62">
        <f t="shared" si="14"/>
        <v>5.6001458111454872</v>
      </c>
      <c r="L104" s="61">
        <f>'Расчет субсидий'!N104-1</f>
        <v>3.0347890451517312E-2</v>
      </c>
      <c r="M104" s="61">
        <f>L104*'Расчет субсидий'!O104</f>
        <v>0.45521835677275968</v>
      </c>
      <c r="N104" s="62">
        <f t="shared" si="15"/>
        <v>1.8587162811275111</v>
      </c>
      <c r="O104" s="61">
        <f>'Расчет субсидий'!R104-1</f>
        <v>0.1279148360932747</v>
      </c>
      <c r="P104" s="61">
        <f>O104*'Расчет субсидий'!S104</f>
        <v>1.279148360932747</v>
      </c>
      <c r="Q104" s="62">
        <f t="shared" si="16"/>
        <v>5.2229305981835159</v>
      </c>
      <c r="R104" s="61">
        <f>'Расчет субсидий'!V104-1</f>
        <v>-9.6116970278044112E-2</v>
      </c>
      <c r="S104" s="61">
        <f>R104*'Расчет субсидий'!W104</f>
        <v>-0.96116970278044112</v>
      </c>
      <c r="T104" s="62">
        <f t="shared" si="17"/>
        <v>-3.9245820141131085</v>
      </c>
      <c r="U104" s="61" t="s">
        <v>401</v>
      </c>
      <c r="V104" s="61" t="s">
        <v>401</v>
      </c>
      <c r="W104" s="63" t="s">
        <v>401</v>
      </c>
      <c r="X104" s="64">
        <f t="shared" si="18"/>
        <v>6.3142272042842293</v>
      </c>
    </row>
    <row r="105" spans="1:24" ht="15" customHeight="1">
      <c r="A105" s="72" t="s">
        <v>90</v>
      </c>
      <c r="B105" s="60">
        <f>'Расчет субсидий'!AF105</f>
        <v>-60.372727272727275</v>
      </c>
      <c r="C105" s="61">
        <f>'Расчет субсидий'!D105-1</f>
        <v>-0.5233166946875194</v>
      </c>
      <c r="D105" s="61">
        <f>C105*'Расчет субсидий'!E105</f>
        <v>-7.849750420312791</v>
      </c>
      <c r="E105" s="62">
        <f t="shared" si="12"/>
        <v>-83.069075767267194</v>
      </c>
      <c r="F105" s="61">
        <f>'Расчет субсидий'!F105-1</f>
        <v>0</v>
      </c>
      <c r="G105" s="61">
        <f>F105*'Расчет субсидий'!G105</f>
        <v>0</v>
      </c>
      <c r="H105" s="62">
        <f t="shared" si="13"/>
        <v>0</v>
      </c>
      <c r="I105" s="61">
        <f>'Расчет субсидий'!J105-1</f>
        <v>0.13715321696601723</v>
      </c>
      <c r="J105" s="61">
        <f>I105*'Расчет субсидий'!K105</f>
        <v>1.3715321696601723</v>
      </c>
      <c r="K105" s="62">
        <f t="shared" si="14"/>
        <v>14.514080527187684</v>
      </c>
      <c r="L105" s="61">
        <f>'Расчет субсидий'!N105-1</f>
        <v>3.0347890451517312E-2</v>
      </c>
      <c r="M105" s="61">
        <f>L105*'Расчет субсидий'!O105</f>
        <v>0.45521835677275968</v>
      </c>
      <c r="N105" s="62">
        <f t="shared" si="15"/>
        <v>4.8172956010874586</v>
      </c>
      <c r="O105" s="61">
        <f>'Расчет субсидий'!R105-1</f>
        <v>0.1279148360932747</v>
      </c>
      <c r="P105" s="61">
        <f>O105*'Расчет субсидий'!S105</f>
        <v>1.279148360932747</v>
      </c>
      <c r="Q105" s="62">
        <f t="shared" si="16"/>
        <v>13.536439558248263</v>
      </c>
      <c r="R105" s="61">
        <f>'Расчет субсидий'!V105-1</f>
        <v>-9.6116970278044112E-2</v>
      </c>
      <c r="S105" s="61">
        <f>R105*'Расчет субсидий'!W105</f>
        <v>-0.96116970278044112</v>
      </c>
      <c r="T105" s="62">
        <f t="shared" si="17"/>
        <v>-10.171467191983487</v>
      </c>
      <c r="U105" s="61" t="s">
        <v>401</v>
      </c>
      <c r="V105" s="61" t="s">
        <v>401</v>
      </c>
      <c r="W105" s="63" t="s">
        <v>401</v>
      </c>
      <c r="X105" s="64">
        <f t="shared" si="18"/>
        <v>-5.7050212357275534</v>
      </c>
    </row>
    <row r="106" spans="1:24" ht="15" customHeight="1">
      <c r="A106" s="72" t="s">
        <v>91</v>
      </c>
      <c r="B106" s="60">
        <f>'Расчет субсидий'!AF106</f>
        <v>-23.418181818181893</v>
      </c>
      <c r="C106" s="61">
        <f>'Расчет субсидий'!D106-1</f>
        <v>-0.37154917523740205</v>
      </c>
      <c r="D106" s="61">
        <f>C106*'Расчет субсидий'!E106</f>
        <v>-5.5732376285610306</v>
      </c>
      <c r="E106" s="62">
        <f t="shared" si="12"/>
        <v>-38.067601184095729</v>
      </c>
      <c r="F106" s="61">
        <f>'Расчет субсидий'!F106-1</f>
        <v>0</v>
      </c>
      <c r="G106" s="61">
        <f>F106*'Расчет субсидий'!G106</f>
        <v>0</v>
      </c>
      <c r="H106" s="62">
        <f t="shared" si="13"/>
        <v>0</v>
      </c>
      <c r="I106" s="61">
        <f>'Расчет субсидий'!J106-1</f>
        <v>0.13715321696601723</v>
      </c>
      <c r="J106" s="61">
        <f>I106*'Расчет субсидий'!K106</f>
        <v>1.3715321696601723</v>
      </c>
      <c r="K106" s="62">
        <f t="shared" si="14"/>
        <v>9.3681524322983947</v>
      </c>
      <c r="L106" s="61">
        <f>'Расчет субсидий'!N106-1</f>
        <v>3.0347890451517312E-2</v>
      </c>
      <c r="M106" s="61">
        <f>L106*'Расчет субсидий'!O106</f>
        <v>0.45521835677275968</v>
      </c>
      <c r="N106" s="62">
        <f t="shared" si="15"/>
        <v>3.1093364418016138</v>
      </c>
      <c r="O106" s="61">
        <f>'Расчет субсидий'!R106-1</f>
        <v>0.1279148360932747</v>
      </c>
      <c r="P106" s="61">
        <f>O106*'Расчет субсидий'!S106</f>
        <v>1.279148360932747</v>
      </c>
      <c r="Q106" s="62">
        <f t="shared" si="16"/>
        <v>8.7371314314207726</v>
      </c>
      <c r="R106" s="61">
        <f>'Расчет субсидий'!V106-1</f>
        <v>-9.6116970278044112E-2</v>
      </c>
      <c r="S106" s="61">
        <f>R106*'Расчет субсидий'!W106</f>
        <v>-0.96116970278044112</v>
      </c>
      <c r="T106" s="62">
        <f t="shared" si="17"/>
        <v>-6.5652009396069442</v>
      </c>
      <c r="U106" s="61" t="s">
        <v>401</v>
      </c>
      <c r="V106" s="61" t="s">
        <v>401</v>
      </c>
      <c r="W106" s="63" t="s">
        <v>401</v>
      </c>
      <c r="X106" s="64">
        <f t="shared" si="18"/>
        <v>-3.4285084439757929</v>
      </c>
    </row>
    <row r="107" spans="1:24" ht="15" customHeight="1">
      <c r="A107" s="72" t="s">
        <v>92</v>
      </c>
      <c r="B107" s="60">
        <f>'Расчет субсидий'!AF107</f>
        <v>-16.600000000000023</v>
      </c>
      <c r="C107" s="61">
        <f>'Расчет субсидий'!D107-1</f>
        <v>-0.25264979841193502</v>
      </c>
      <c r="D107" s="61">
        <f>C107*'Расчет субсидий'!E107</f>
        <v>-3.7897469761790252</v>
      </c>
      <c r="E107" s="62">
        <f t="shared" si="12"/>
        <v>-38.242625779518953</v>
      </c>
      <c r="F107" s="61">
        <f>'Расчет субсидий'!F107-1</f>
        <v>0</v>
      </c>
      <c r="G107" s="61">
        <f>F107*'Расчет субсидий'!G107</f>
        <v>0</v>
      </c>
      <c r="H107" s="62">
        <f t="shared" si="13"/>
        <v>0</v>
      </c>
      <c r="I107" s="61">
        <f>'Расчет субсидий'!J107-1</f>
        <v>0.13715321696601723</v>
      </c>
      <c r="J107" s="61">
        <f>I107*'Расчет субсидий'!K107</f>
        <v>1.3715321696601723</v>
      </c>
      <c r="K107" s="62">
        <f t="shared" si="14"/>
        <v>13.840235730399304</v>
      </c>
      <c r="L107" s="61">
        <f>'Расчет субсидий'!N107-1</f>
        <v>3.0347890451517312E-2</v>
      </c>
      <c r="M107" s="61">
        <f>L107*'Расчет субсидий'!O107</f>
        <v>0.45521835677275968</v>
      </c>
      <c r="N107" s="62">
        <f t="shared" si="15"/>
        <v>4.5936431575652019</v>
      </c>
      <c r="O107" s="61">
        <f>'Расчет субсидий'!R107-1</f>
        <v>0.1279148360932747</v>
      </c>
      <c r="P107" s="61">
        <f>O107*'Расчет субсидий'!S107</f>
        <v>1.279148360932747</v>
      </c>
      <c r="Q107" s="62">
        <f t="shared" si="16"/>
        <v>12.907983670444711</v>
      </c>
      <c r="R107" s="61">
        <f>'Расчет субсидий'!V107-1</f>
        <v>-9.6116970278044112E-2</v>
      </c>
      <c r="S107" s="61">
        <f>R107*'Расчет субсидий'!W107</f>
        <v>-0.96116970278044112</v>
      </c>
      <c r="T107" s="62">
        <f t="shared" si="17"/>
        <v>-9.69923677889029</v>
      </c>
      <c r="U107" s="61" t="s">
        <v>401</v>
      </c>
      <c r="V107" s="61" t="s">
        <v>401</v>
      </c>
      <c r="W107" s="63" t="s">
        <v>401</v>
      </c>
      <c r="X107" s="64">
        <f t="shared" si="18"/>
        <v>-1.6450177915937874</v>
      </c>
    </row>
    <row r="108" spans="1:24" ht="15" customHeight="1">
      <c r="A108" s="72" t="s">
        <v>93</v>
      </c>
      <c r="B108" s="60">
        <f>'Расчет субсидий'!AF108</f>
        <v>-108.44545454545448</v>
      </c>
      <c r="C108" s="61">
        <f>'Расчет субсидий'!D108-1</f>
        <v>-0.73686347485685366</v>
      </c>
      <c r="D108" s="61">
        <f>C108*'Расчет субсидий'!E108</f>
        <v>-11.052952122852805</v>
      </c>
      <c r="E108" s="62">
        <f t="shared" si="12"/>
        <v>-134.55460481156587</v>
      </c>
      <c r="F108" s="61">
        <f>'Расчет субсидий'!F108-1</f>
        <v>0</v>
      </c>
      <c r="G108" s="61">
        <f>F108*'Расчет субсидий'!G108</f>
        <v>0</v>
      </c>
      <c r="H108" s="62">
        <f t="shared" si="13"/>
        <v>0</v>
      </c>
      <c r="I108" s="61">
        <f>'Расчет субсидий'!J108-1</f>
        <v>0.13715321696601723</v>
      </c>
      <c r="J108" s="61">
        <f>I108*'Расчет субсидий'!K108</f>
        <v>1.3715321696601723</v>
      </c>
      <c r="K108" s="62">
        <f t="shared" si="14"/>
        <v>16.696532023640216</v>
      </c>
      <c r="L108" s="61">
        <f>'Расчет субсидий'!N108-1</f>
        <v>3.0347890451517312E-2</v>
      </c>
      <c r="M108" s="61">
        <f>L108*'Расчет субсидий'!O108</f>
        <v>0.45521835677275968</v>
      </c>
      <c r="N108" s="62">
        <f t="shared" si="15"/>
        <v>5.5416621204652241</v>
      </c>
      <c r="O108" s="61">
        <f>'Расчет субсидий'!R108-1</f>
        <v>0.1279148360932747</v>
      </c>
      <c r="P108" s="61">
        <f>O108*'Расчет субсидий'!S108</f>
        <v>1.279148360932747</v>
      </c>
      <c r="Q108" s="62">
        <f t="shared" si="16"/>
        <v>15.571885256320499</v>
      </c>
      <c r="R108" s="61">
        <f>'Расчет субсидий'!V108-1</f>
        <v>-9.6116970278044112E-2</v>
      </c>
      <c r="S108" s="61">
        <f>R108*'Расчет субсидий'!W108</f>
        <v>-0.96116970278044112</v>
      </c>
      <c r="T108" s="62">
        <f t="shared" si="17"/>
        <v>-11.70092913431457</v>
      </c>
      <c r="U108" s="61" t="s">
        <v>401</v>
      </c>
      <c r="V108" s="61" t="s">
        <v>401</v>
      </c>
      <c r="W108" s="63" t="s">
        <v>401</v>
      </c>
      <c r="X108" s="64">
        <f t="shared" si="18"/>
        <v>-8.9082229382675671</v>
      </c>
    </row>
    <row r="109" spans="1:24" ht="15" customHeight="1">
      <c r="A109" s="72" t="s">
        <v>94</v>
      </c>
      <c r="B109" s="60">
        <f>'Расчет субсидий'!AF109</f>
        <v>-3.3181818181818699</v>
      </c>
      <c r="C109" s="61">
        <f>'Расчет субсидий'!D109-1</f>
        <v>-0.17075262180064676</v>
      </c>
      <c r="D109" s="61">
        <f>C109*'Расчет субсидий'!E109</f>
        <v>-2.5612893270097015</v>
      </c>
      <c r="E109" s="62">
        <f t="shared" si="12"/>
        <v>-20.402392861021248</v>
      </c>
      <c r="F109" s="61">
        <f>'Расчет субсидий'!F109-1</f>
        <v>0</v>
      </c>
      <c r="G109" s="61">
        <f>F109*'Расчет субсидий'!G109</f>
        <v>0</v>
      </c>
      <c r="H109" s="62">
        <f t="shared" si="13"/>
        <v>0</v>
      </c>
      <c r="I109" s="61">
        <f>'Расчет субсидий'!J109-1</f>
        <v>0.13715321696601723</v>
      </c>
      <c r="J109" s="61">
        <f>I109*'Расчет субсидий'!K109</f>
        <v>1.3715321696601723</v>
      </c>
      <c r="K109" s="62">
        <f t="shared" si="14"/>
        <v>10.925176570975376</v>
      </c>
      <c r="L109" s="61">
        <f>'Расчет субсидий'!N109-1</f>
        <v>3.0347890451517312E-2</v>
      </c>
      <c r="M109" s="61">
        <f>L109*'Расчет субсидий'!O109</f>
        <v>0.45521835677275968</v>
      </c>
      <c r="N109" s="62">
        <f t="shared" si="15"/>
        <v>3.6261205067642854</v>
      </c>
      <c r="O109" s="61">
        <f>'Расчет субсидий'!R109-1</f>
        <v>0.1279148360932747</v>
      </c>
      <c r="P109" s="61">
        <f>O109*'Расчет субсидий'!S109</f>
        <v>1.279148360932747</v>
      </c>
      <c r="Q109" s="62">
        <f t="shared" si="16"/>
        <v>10.189277373732036</v>
      </c>
      <c r="R109" s="61">
        <f>'Расчет субсидий'!V109-1</f>
        <v>-9.6116970278044112E-2</v>
      </c>
      <c r="S109" s="61">
        <f>R109*'Расчет субсидий'!W109</f>
        <v>-0.96116970278044112</v>
      </c>
      <c r="T109" s="62">
        <f t="shared" si="17"/>
        <v>-7.6563634086323216</v>
      </c>
      <c r="U109" s="61" t="s">
        <v>401</v>
      </c>
      <c r="V109" s="61" t="s">
        <v>401</v>
      </c>
      <c r="W109" s="63" t="s">
        <v>401</v>
      </c>
      <c r="X109" s="64">
        <f t="shared" si="18"/>
        <v>-0.4165601424244636</v>
      </c>
    </row>
    <row r="110" spans="1:24" ht="15" customHeight="1">
      <c r="A110" s="72" t="s">
        <v>95</v>
      </c>
      <c r="B110" s="60">
        <f>'Расчет субсидий'!AF110</f>
        <v>68.75454545454545</v>
      </c>
      <c r="C110" s="61">
        <f>'Расчет субсидий'!D110-1</f>
        <v>0.24692082149506467</v>
      </c>
      <c r="D110" s="61">
        <f>C110*'Расчет субсидий'!E110</f>
        <v>3.70381232242597</v>
      </c>
      <c r="E110" s="62">
        <f t="shared" si="12"/>
        <v>43.54144231892068</v>
      </c>
      <c r="F110" s="61">
        <f>'Расчет субсидий'!F110-1</f>
        <v>0</v>
      </c>
      <c r="G110" s="61">
        <f>F110*'Расчет субсидий'!G110</f>
        <v>0</v>
      </c>
      <c r="H110" s="62">
        <f t="shared" si="13"/>
        <v>0</v>
      </c>
      <c r="I110" s="61">
        <f>'Расчет субсидий'!J110-1</f>
        <v>0.13715321696601723</v>
      </c>
      <c r="J110" s="61">
        <f>I110*'Расчет субсидий'!K110</f>
        <v>1.3715321696601723</v>
      </c>
      <c r="K110" s="62">
        <f t="shared" si="14"/>
        <v>16.123519135194019</v>
      </c>
      <c r="L110" s="61">
        <f>'Расчет субсидий'!N110-1</f>
        <v>3.0347890451517312E-2</v>
      </c>
      <c r="M110" s="61">
        <f>L110*'Расчет субсидий'!O110</f>
        <v>0.45521835677275968</v>
      </c>
      <c r="N110" s="62">
        <f t="shared" si="15"/>
        <v>5.3514762894229069</v>
      </c>
      <c r="O110" s="61">
        <f>'Расчет субсидий'!R110-1</f>
        <v>0.1279148360932747</v>
      </c>
      <c r="P110" s="61">
        <f>O110*'Расчет субсидий'!S110</f>
        <v>1.279148360932747</v>
      </c>
      <c r="Q110" s="62">
        <f t="shared" si="16"/>
        <v>15.037469430528457</v>
      </c>
      <c r="R110" s="61">
        <f>'Расчет субсидий'!V110-1</f>
        <v>-9.6116970278044112E-2</v>
      </c>
      <c r="S110" s="61">
        <f>R110*'Расчет субсидий'!W110</f>
        <v>-0.96116970278044112</v>
      </c>
      <c r="T110" s="62">
        <f t="shared" si="17"/>
        <v>-11.299361719520604</v>
      </c>
      <c r="U110" s="61" t="s">
        <v>401</v>
      </c>
      <c r="V110" s="61" t="s">
        <v>401</v>
      </c>
      <c r="W110" s="63" t="s">
        <v>401</v>
      </c>
      <c r="X110" s="64">
        <f t="shared" si="18"/>
        <v>5.8485415070112072</v>
      </c>
    </row>
    <row r="111" spans="1:24" ht="15" customHeight="1">
      <c r="A111" s="72" t="s">
        <v>96</v>
      </c>
      <c r="B111" s="60">
        <f>'Расчет субсидий'!AF111</f>
        <v>-1.454545454545439</v>
      </c>
      <c r="C111" s="61">
        <f>'Расчет субсидий'!D111-1</f>
        <v>-0.16012143539399459</v>
      </c>
      <c r="D111" s="61">
        <f>C111*'Расчет субсидий'!E111</f>
        <v>-2.4018215309099187</v>
      </c>
      <c r="E111" s="62">
        <f t="shared" si="12"/>
        <v>-13.588730432303068</v>
      </c>
      <c r="F111" s="61">
        <f>'Расчет субсидий'!F111-1</f>
        <v>0</v>
      </c>
      <c r="G111" s="61">
        <f>F111*'Расчет субсидий'!G111</f>
        <v>0</v>
      </c>
      <c r="H111" s="62">
        <f t="shared" si="13"/>
        <v>0</v>
      </c>
      <c r="I111" s="61">
        <f>'Расчет субсидий'!J111-1</f>
        <v>0.13715321696601723</v>
      </c>
      <c r="J111" s="61">
        <f>I111*'Расчет субсидий'!K111</f>
        <v>1.3715321696601723</v>
      </c>
      <c r="K111" s="62">
        <f t="shared" si="14"/>
        <v>7.7596860103436391</v>
      </c>
      <c r="L111" s="61">
        <f>'Расчет субсидий'!N111-1</f>
        <v>3.0347890451517312E-2</v>
      </c>
      <c r="M111" s="61">
        <f>L111*'Расчет субсидий'!O111</f>
        <v>0.45521835677275968</v>
      </c>
      <c r="N111" s="62">
        <f t="shared" si="15"/>
        <v>2.5754784268577686</v>
      </c>
      <c r="O111" s="61">
        <f>'Расчет субсидий'!R111-1</f>
        <v>0.1279148360932747</v>
      </c>
      <c r="P111" s="61">
        <f>O111*'Расчет субсидий'!S111</f>
        <v>1.279148360932747</v>
      </c>
      <c r="Q111" s="62">
        <f t="shared" si="16"/>
        <v>7.2370082605814261</v>
      </c>
      <c r="R111" s="61">
        <f>'Расчет субсидий'!V111-1</f>
        <v>-9.6116970278044112E-2</v>
      </c>
      <c r="S111" s="61">
        <f>R111*'Расчет субсидий'!W111</f>
        <v>-0.96116970278044112</v>
      </c>
      <c r="T111" s="62">
        <f t="shared" si="17"/>
        <v>-5.4379877200252045</v>
      </c>
      <c r="U111" s="61" t="s">
        <v>401</v>
      </c>
      <c r="V111" s="61" t="s">
        <v>401</v>
      </c>
      <c r="W111" s="63" t="s">
        <v>401</v>
      </c>
      <c r="X111" s="64">
        <f t="shared" si="18"/>
        <v>-0.25709234632468081</v>
      </c>
    </row>
    <row r="112" spans="1:24" ht="15" customHeight="1">
      <c r="A112" s="72" t="s">
        <v>97</v>
      </c>
      <c r="B112" s="60">
        <f>'Расчет субсидий'!AF112</f>
        <v>40.836363636363672</v>
      </c>
      <c r="C112" s="61">
        <f>'Расчет субсидий'!D112-1</f>
        <v>0.21484259221020929</v>
      </c>
      <c r="D112" s="61">
        <f>C112*'Расчет субсидий'!E112</f>
        <v>3.2226388831531394</v>
      </c>
      <c r="E112" s="62">
        <f t="shared" si="12"/>
        <v>24.518693639092749</v>
      </c>
      <c r="F112" s="61">
        <f>'Расчет субсидий'!F112-1</f>
        <v>0</v>
      </c>
      <c r="G112" s="61">
        <f>F112*'Расчет субсидий'!G112</f>
        <v>0</v>
      </c>
      <c r="H112" s="62">
        <f t="shared" si="13"/>
        <v>0</v>
      </c>
      <c r="I112" s="61">
        <f>'Расчет субсидий'!J112-1</f>
        <v>0.13715321696601723</v>
      </c>
      <c r="J112" s="61">
        <f>I112*'Расчет субсидий'!K112</f>
        <v>1.3715321696601723</v>
      </c>
      <c r="K112" s="62">
        <f t="shared" si="14"/>
        <v>10.434981486710976</v>
      </c>
      <c r="L112" s="61">
        <f>'Расчет субсидий'!N112-1</f>
        <v>3.0347890451517312E-2</v>
      </c>
      <c r="M112" s="61">
        <f>L112*'Расчет субсидий'!O112</f>
        <v>0.45521835677275968</v>
      </c>
      <c r="N112" s="62">
        <f t="shared" si="15"/>
        <v>3.4634223173282952</v>
      </c>
      <c r="O112" s="61">
        <f>'Расчет субсидий'!R112-1</f>
        <v>0.1279148360932747</v>
      </c>
      <c r="P112" s="61">
        <f>O112*'Расчет субсидий'!S112</f>
        <v>1.279148360932747</v>
      </c>
      <c r="Q112" s="62">
        <f t="shared" si="16"/>
        <v>9.7321009017215694</v>
      </c>
      <c r="R112" s="61">
        <f>'Расчет субсидий'!V112-1</f>
        <v>-9.6116970278044112E-2</v>
      </c>
      <c r="S112" s="61">
        <f>R112*'Расчет субсидий'!W112</f>
        <v>-0.96116970278044112</v>
      </c>
      <c r="T112" s="62">
        <f t="shared" si="17"/>
        <v>-7.3128347084899206</v>
      </c>
      <c r="U112" s="61" t="s">
        <v>401</v>
      </c>
      <c r="V112" s="61" t="s">
        <v>401</v>
      </c>
      <c r="W112" s="63" t="s">
        <v>401</v>
      </c>
      <c r="X112" s="64">
        <f t="shared" si="18"/>
        <v>5.3673680677383775</v>
      </c>
    </row>
    <row r="113" spans="1:24" ht="15" customHeight="1">
      <c r="A113" s="72" t="s">
        <v>98</v>
      </c>
      <c r="B113" s="60">
        <f>'Расчет субсидий'!AF113</f>
        <v>25.463636363636397</v>
      </c>
      <c r="C113" s="61">
        <f>'Расчет субсидий'!D113-1</f>
        <v>0.15182628088728767</v>
      </c>
      <c r="D113" s="61">
        <f>C113*'Расчет субсидий'!E113</f>
        <v>2.2773942133093152</v>
      </c>
      <c r="E113" s="62">
        <f t="shared" si="12"/>
        <v>13.113776547250703</v>
      </c>
      <c r="F113" s="61">
        <f>'Расчет субсидий'!F113-1</f>
        <v>0</v>
      </c>
      <c r="G113" s="61">
        <f>F113*'Расчет субсидий'!G113</f>
        <v>0</v>
      </c>
      <c r="H113" s="62">
        <f t="shared" si="13"/>
        <v>0</v>
      </c>
      <c r="I113" s="61">
        <f>'Расчет субсидий'!J113-1</f>
        <v>0.13715321696601723</v>
      </c>
      <c r="J113" s="61">
        <f>I113*'Расчет субсидий'!K113</f>
        <v>1.3715321696601723</v>
      </c>
      <c r="K113" s="62">
        <f t="shared" si="14"/>
        <v>7.8976078428485001</v>
      </c>
      <c r="L113" s="61">
        <f>'Расчет субсидий'!N113-1</f>
        <v>3.0347890451517312E-2</v>
      </c>
      <c r="M113" s="61">
        <f>L113*'Расчет субсидий'!O113</f>
        <v>0.45521835677275968</v>
      </c>
      <c r="N113" s="62">
        <f t="shared" si="15"/>
        <v>2.6212553698597745</v>
      </c>
      <c r="O113" s="61">
        <f>'Расчет субсидий'!R113-1</f>
        <v>0.1279148360932747</v>
      </c>
      <c r="P113" s="61">
        <f>O113*'Расчет субсидий'!S113</f>
        <v>1.279148360932747</v>
      </c>
      <c r="Q113" s="62">
        <f t="shared" si="16"/>
        <v>7.3656399397269077</v>
      </c>
      <c r="R113" s="61">
        <f>'Расчет субсидий'!V113-1</f>
        <v>-9.6116970278044112E-2</v>
      </c>
      <c r="S113" s="61">
        <f>R113*'Расчет субсидий'!W113</f>
        <v>-0.96116970278044112</v>
      </c>
      <c r="T113" s="62">
        <f t="shared" si="17"/>
        <v>-5.5346433360494922</v>
      </c>
      <c r="U113" s="61" t="s">
        <v>401</v>
      </c>
      <c r="V113" s="61" t="s">
        <v>401</v>
      </c>
      <c r="W113" s="63" t="s">
        <v>401</v>
      </c>
      <c r="X113" s="64">
        <f t="shared" si="18"/>
        <v>4.4221233978945538</v>
      </c>
    </row>
    <row r="114" spans="1:24" ht="15" customHeight="1">
      <c r="A114" s="68" t="s">
        <v>99</v>
      </c>
      <c r="B114" s="69"/>
      <c r="C114" s="70"/>
      <c r="D114" s="70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</row>
    <row r="115" spans="1:24" ht="15" customHeight="1">
      <c r="A115" s="72" t="s">
        <v>100</v>
      </c>
      <c r="B115" s="60">
        <f>'Расчет субсидий'!AF115</f>
        <v>102.29090909090905</v>
      </c>
      <c r="C115" s="61">
        <f>'Расчет субсидий'!D115-1</f>
        <v>-3.264458644094359E-2</v>
      </c>
      <c r="D115" s="61">
        <f>C115*'Расчет субсидий'!E115</f>
        <v>-0.48966879661415386</v>
      </c>
      <c r="E115" s="62">
        <f t="shared" si="12"/>
        <v>-8.9719035456956586</v>
      </c>
      <c r="F115" s="61">
        <f>'Расчет субсидий'!F115-1</f>
        <v>0</v>
      </c>
      <c r="G115" s="61">
        <f>F115*'Расчет субсидий'!G115</f>
        <v>0</v>
      </c>
      <c r="H115" s="62">
        <f t="shared" si="13"/>
        <v>0</v>
      </c>
      <c r="I115" s="61">
        <f>'Расчет субсидий'!J115-1</f>
        <v>0.1151379030436932</v>
      </c>
      <c r="J115" s="61">
        <f>I115*'Расчет субсидий'!K115</f>
        <v>1.151379030436932</v>
      </c>
      <c r="K115" s="62">
        <f t="shared" si="14"/>
        <v>21.096017710429191</v>
      </c>
      <c r="L115" s="61">
        <f>'Расчет субсидий'!N115-1</f>
        <v>0.21892120571126394</v>
      </c>
      <c r="M115" s="61">
        <f>L115*'Расчет субсидий'!O115</f>
        <v>3.2838180856689592</v>
      </c>
      <c r="N115" s="62">
        <f t="shared" si="15"/>
        <v>60.167401578271743</v>
      </c>
      <c r="O115" s="61">
        <f>'Расчет субсидий'!R115-1</f>
        <v>6.6521468574984421E-2</v>
      </c>
      <c r="P115" s="61">
        <f>O115*'Расчет субсидий'!S115</f>
        <v>0.66521468574984421</v>
      </c>
      <c r="Q115" s="62">
        <f t="shared" si="16"/>
        <v>12.188324105999078</v>
      </c>
      <c r="R115" s="61">
        <f>'Расчет субсидий'!V115-1</f>
        <v>9.7209302325581337E-2</v>
      </c>
      <c r="S115" s="61">
        <f>R115*'Расчет субсидий'!W115</f>
        <v>0.97209302325581337</v>
      </c>
      <c r="T115" s="62">
        <f t="shared" si="17"/>
        <v>17.811069241904701</v>
      </c>
      <c r="U115" s="61" t="s">
        <v>401</v>
      </c>
      <c r="V115" s="61" t="s">
        <v>401</v>
      </c>
      <c r="W115" s="63" t="s">
        <v>401</v>
      </c>
      <c r="X115" s="64">
        <f t="shared" si="18"/>
        <v>5.582836028497395</v>
      </c>
    </row>
    <row r="116" spans="1:24" ht="15" customHeight="1">
      <c r="A116" s="72" t="s">
        <v>101</v>
      </c>
      <c r="B116" s="60">
        <f>'Расчет субсидий'!AF116</f>
        <v>147.4909090909091</v>
      </c>
      <c r="C116" s="61">
        <f>'Расчет субсидий'!D116-1</f>
        <v>0.16913927378660976</v>
      </c>
      <c r="D116" s="61">
        <f>C116*'Расчет субсидий'!E116</f>
        <v>2.5370891067991463</v>
      </c>
      <c r="E116" s="62">
        <f t="shared" si="12"/>
        <v>43.462860358549378</v>
      </c>
      <c r="F116" s="61">
        <f>'Расчет субсидий'!F116-1</f>
        <v>0</v>
      </c>
      <c r="G116" s="61">
        <f>F116*'Расчет субсидий'!G116</f>
        <v>0</v>
      </c>
      <c r="H116" s="62">
        <f t="shared" si="13"/>
        <v>0</v>
      </c>
      <c r="I116" s="61">
        <f>'Расчет субсидий'!J116-1</f>
        <v>0.1151379030436932</v>
      </c>
      <c r="J116" s="61">
        <f>I116*'Расчет субсидий'!K116</f>
        <v>1.151379030436932</v>
      </c>
      <c r="K116" s="62">
        <f t="shared" si="14"/>
        <v>19.724268211760545</v>
      </c>
      <c r="L116" s="61">
        <f>'Расчет субсидий'!N116-1</f>
        <v>0.21892120571126394</v>
      </c>
      <c r="M116" s="61">
        <f>L116*'Расчет субсидий'!O116</f>
        <v>3.2838180856689592</v>
      </c>
      <c r="N116" s="62">
        <f t="shared" si="15"/>
        <v>56.255070631071838</v>
      </c>
      <c r="O116" s="61">
        <f>'Расчет субсидий'!R116-1</f>
        <v>6.6521468574984421E-2</v>
      </c>
      <c r="P116" s="61">
        <f>O116*'Расчет субсидий'!S116</f>
        <v>0.66521468574984421</v>
      </c>
      <c r="Q116" s="62">
        <f t="shared" si="16"/>
        <v>11.395789338939712</v>
      </c>
      <c r="R116" s="61">
        <f>'Расчет субсидий'!V116-1</f>
        <v>9.7209302325581337E-2</v>
      </c>
      <c r="S116" s="61">
        <f>R116*'Расчет субсидий'!W116</f>
        <v>0.97209302325581337</v>
      </c>
      <c r="T116" s="62">
        <f t="shared" si="17"/>
        <v>16.652920550587627</v>
      </c>
      <c r="U116" s="61" t="s">
        <v>401</v>
      </c>
      <c r="V116" s="61" t="s">
        <v>401</v>
      </c>
      <c r="W116" s="63" t="s">
        <v>401</v>
      </c>
      <c r="X116" s="64">
        <f t="shared" si="18"/>
        <v>8.6095939319106947</v>
      </c>
    </row>
    <row r="117" spans="1:24" ht="15" customHeight="1">
      <c r="A117" s="72" t="s">
        <v>102</v>
      </c>
      <c r="B117" s="60">
        <f>'Расчет субсидий'!AF117</f>
        <v>119.09090909090901</v>
      </c>
      <c r="C117" s="61">
        <f>'Расчет субсидий'!D117-1</f>
        <v>-0.11791632381394301</v>
      </c>
      <c r="D117" s="61">
        <f>C117*'Расчет субсидий'!E117</f>
        <v>-1.7687448572091453</v>
      </c>
      <c r="E117" s="62">
        <f t="shared" si="12"/>
        <v>-48.943582952088072</v>
      </c>
      <c r="F117" s="61">
        <f>'Расчет субсидий'!F117-1</f>
        <v>0</v>
      </c>
      <c r="G117" s="61">
        <f>F117*'Расчет субсидий'!G117</f>
        <v>0</v>
      </c>
      <c r="H117" s="62">
        <f t="shared" si="13"/>
        <v>0</v>
      </c>
      <c r="I117" s="61">
        <f>'Расчет субсидий'!J117-1</f>
        <v>0.1151379030436932</v>
      </c>
      <c r="J117" s="61">
        <f>I117*'Расчет субсидий'!K117</f>
        <v>1.151379030436932</v>
      </c>
      <c r="K117" s="62">
        <f t="shared" si="14"/>
        <v>31.860228373696579</v>
      </c>
      <c r="L117" s="61">
        <f>'Расчет субсидий'!N117-1</f>
        <v>0.21892120571126394</v>
      </c>
      <c r="M117" s="61">
        <f>L117*'Расчет субсидий'!O117</f>
        <v>3.2838180856689592</v>
      </c>
      <c r="N117" s="62">
        <f t="shared" si="15"/>
        <v>90.867725902029974</v>
      </c>
      <c r="O117" s="61">
        <f>'Расчет субсидий'!R117-1</f>
        <v>6.6521468574984421E-2</v>
      </c>
      <c r="P117" s="61">
        <f>O117*'Расчет субсидий'!S117</f>
        <v>0.66521468574984421</v>
      </c>
      <c r="Q117" s="62">
        <f t="shared" si="16"/>
        <v>18.407397777154287</v>
      </c>
      <c r="R117" s="61">
        <f>'Расчет субсидий'!V117-1</f>
        <v>9.7209302325581337E-2</v>
      </c>
      <c r="S117" s="61">
        <f>R117*'Расчет субсидий'!W117</f>
        <v>0.97209302325581337</v>
      </c>
      <c r="T117" s="62">
        <f t="shared" si="17"/>
        <v>26.899139990116254</v>
      </c>
      <c r="U117" s="61" t="s">
        <v>401</v>
      </c>
      <c r="V117" s="61" t="s">
        <v>401</v>
      </c>
      <c r="W117" s="63" t="s">
        <v>401</v>
      </c>
      <c r="X117" s="64">
        <f t="shared" si="18"/>
        <v>4.303759967902403</v>
      </c>
    </row>
    <row r="118" spans="1:24" ht="15" customHeight="1">
      <c r="A118" s="72" t="s">
        <v>103</v>
      </c>
      <c r="B118" s="60">
        <f>'Расчет субсидий'!AF118</f>
        <v>51.509090909090901</v>
      </c>
      <c r="C118" s="61">
        <f>'Расчет субсидий'!D118-1</f>
        <v>-0.22370194195236959</v>
      </c>
      <c r="D118" s="61">
        <f>C118*'Расчет субсидий'!E118</f>
        <v>-3.3555291292855438</v>
      </c>
      <c r="E118" s="62">
        <f t="shared" si="12"/>
        <v>-63.614943348223598</v>
      </c>
      <c r="F118" s="61">
        <f>'Расчет субсидий'!F118-1</f>
        <v>0</v>
      </c>
      <c r="G118" s="61">
        <f>F118*'Расчет субсидий'!G118</f>
        <v>0</v>
      </c>
      <c r="H118" s="62">
        <f t="shared" si="13"/>
        <v>0</v>
      </c>
      <c r="I118" s="61">
        <f>'Расчет субсидий'!J118-1</f>
        <v>0.1151379030436932</v>
      </c>
      <c r="J118" s="61">
        <f>I118*'Расчет субсидий'!K118</f>
        <v>1.151379030436932</v>
      </c>
      <c r="K118" s="62">
        <f t="shared" si="14"/>
        <v>21.828125750520094</v>
      </c>
      <c r="L118" s="61">
        <f>'Расчет субсидий'!N118-1</f>
        <v>0.21892120571126394</v>
      </c>
      <c r="M118" s="61">
        <f>L118*'Расчет субсидий'!O118</f>
        <v>3.2838180856689592</v>
      </c>
      <c r="N118" s="62">
        <f t="shared" si="15"/>
        <v>62.255427813908355</v>
      </c>
      <c r="O118" s="61">
        <f>'Расчет субсидий'!R118-1</f>
        <v>6.6521468574984421E-2</v>
      </c>
      <c r="P118" s="61">
        <f>O118*'Расчет субсидий'!S118</f>
        <v>0.66521468574984421</v>
      </c>
      <c r="Q118" s="62">
        <f t="shared" si="16"/>
        <v>12.611302992143278</v>
      </c>
      <c r="R118" s="61">
        <f>'Расчет субсидий'!V118-1</f>
        <v>9.7209302325581337E-2</v>
      </c>
      <c r="S118" s="61">
        <f>R118*'Расчет субсидий'!W118</f>
        <v>0.97209302325581337</v>
      </c>
      <c r="T118" s="62">
        <f t="shared" si="17"/>
        <v>18.42917770074278</v>
      </c>
      <c r="U118" s="61" t="s">
        <v>401</v>
      </c>
      <c r="V118" s="61" t="s">
        <v>401</v>
      </c>
      <c r="W118" s="63" t="s">
        <v>401</v>
      </c>
      <c r="X118" s="64">
        <f t="shared" si="18"/>
        <v>2.716975695826005</v>
      </c>
    </row>
    <row r="119" spans="1:24" ht="15" customHeight="1">
      <c r="A119" s="72" t="s">
        <v>104</v>
      </c>
      <c r="B119" s="60">
        <f>'Расчет субсидий'!AF119</f>
        <v>10.927272727272793</v>
      </c>
      <c r="C119" s="61">
        <f>'Расчет субсидий'!D119-1</f>
        <v>-0.37145736093901349</v>
      </c>
      <c r="D119" s="61">
        <f>C119*'Расчет субсидий'!E119</f>
        <v>-5.5718604140852026</v>
      </c>
      <c r="E119" s="62">
        <f t="shared" si="12"/>
        <v>-121.61373821828229</v>
      </c>
      <c r="F119" s="61">
        <f>'Расчет субсидий'!F119-1</f>
        <v>0</v>
      </c>
      <c r="G119" s="61">
        <f>F119*'Расчет субсидий'!G119</f>
        <v>0</v>
      </c>
      <c r="H119" s="62">
        <f t="shared" si="13"/>
        <v>0</v>
      </c>
      <c r="I119" s="61">
        <f>'Расчет субсидий'!J119-1</f>
        <v>0.1151379030436932</v>
      </c>
      <c r="J119" s="61">
        <f>I119*'Расчет субсидий'!K119</f>
        <v>1.151379030436932</v>
      </c>
      <c r="K119" s="62">
        <f t="shared" si="14"/>
        <v>25.130476643601636</v>
      </c>
      <c r="L119" s="61">
        <f>'Расчет субсидий'!N119-1</f>
        <v>0.21892120571126394</v>
      </c>
      <c r="M119" s="61">
        <f>L119*'Расчет субсидий'!O119</f>
        <v>3.2838180856689592</v>
      </c>
      <c r="N119" s="62">
        <f t="shared" si="15"/>
        <v>71.673976616044285</v>
      </c>
      <c r="O119" s="61">
        <f>'Расчет субсидий'!R119-1</f>
        <v>6.6521468574984421E-2</v>
      </c>
      <c r="P119" s="61">
        <f>O119*'Расчет субсидий'!S119</f>
        <v>0.66521468574984421</v>
      </c>
      <c r="Q119" s="62">
        <f t="shared" si="16"/>
        <v>14.519251854772218</v>
      </c>
      <c r="R119" s="61">
        <f>'Расчет субсидий'!V119-1</f>
        <v>9.7209302325581337E-2</v>
      </c>
      <c r="S119" s="61">
        <f>R119*'Расчет субсидий'!W119</f>
        <v>0.97209302325581337</v>
      </c>
      <c r="T119" s="62">
        <f t="shared" si="17"/>
        <v>21.217305831136944</v>
      </c>
      <c r="U119" s="61" t="s">
        <v>401</v>
      </c>
      <c r="V119" s="61" t="s">
        <v>401</v>
      </c>
      <c r="W119" s="63" t="s">
        <v>401</v>
      </c>
      <c r="X119" s="64">
        <f t="shared" si="18"/>
        <v>0.50064441102634571</v>
      </c>
    </row>
    <row r="120" spans="1:24" ht="15" customHeight="1">
      <c r="A120" s="72" t="s">
        <v>105</v>
      </c>
      <c r="B120" s="60">
        <f>'Расчет субсидий'!AF120</f>
        <v>220.80000000000018</v>
      </c>
      <c r="C120" s="61">
        <f>'Расчет субсидий'!D120-1</f>
        <v>0.14204872678889724</v>
      </c>
      <c r="D120" s="61">
        <f>C120*'Расчет субсидий'!E120</f>
        <v>2.1307309018334584</v>
      </c>
      <c r="E120" s="62">
        <f t="shared" si="12"/>
        <v>57.351196379679742</v>
      </c>
      <c r="F120" s="61">
        <f>'Расчет субсидий'!F120-1</f>
        <v>0</v>
      </c>
      <c r="G120" s="61">
        <f>F120*'Расчет субсидий'!G120</f>
        <v>0</v>
      </c>
      <c r="H120" s="62">
        <f t="shared" si="13"/>
        <v>0</v>
      </c>
      <c r="I120" s="61">
        <f>'Расчет субсидий'!J120-1</f>
        <v>0.1151379030436932</v>
      </c>
      <c r="J120" s="61">
        <f>I120*'Расчет субсидий'!K120</f>
        <v>1.151379030436932</v>
      </c>
      <c r="K120" s="62">
        <f t="shared" si="14"/>
        <v>30.990757596472406</v>
      </c>
      <c r="L120" s="61">
        <f>'Расчет субсидий'!N120-1</f>
        <v>0.21892120571126394</v>
      </c>
      <c r="M120" s="61">
        <f>L120*'Расчет субсидий'!O120</f>
        <v>3.2838180856689592</v>
      </c>
      <c r="N120" s="62">
        <f t="shared" si="15"/>
        <v>88.387930988511442</v>
      </c>
      <c r="O120" s="61">
        <f>'Расчет субсидий'!R120-1</f>
        <v>6.6521468574984421E-2</v>
      </c>
      <c r="P120" s="61">
        <f>O120*'Расчет субсидий'!S120</f>
        <v>0.66521468574984421</v>
      </c>
      <c r="Q120" s="62">
        <f t="shared" si="16"/>
        <v>17.90505691932195</v>
      </c>
      <c r="R120" s="61">
        <f>'Расчет субсидий'!V120-1</f>
        <v>9.7209302325581337E-2</v>
      </c>
      <c r="S120" s="61">
        <f>R120*'Расчет субсидий'!W120</f>
        <v>0.97209302325581337</v>
      </c>
      <c r="T120" s="62">
        <f t="shared" si="17"/>
        <v>26.165058116014649</v>
      </c>
      <c r="U120" s="61" t="s">
        <v>401</v>
      </c>
      <c r="V120" s="61" t="s">
        <v>401</v>
      </c>
      <c r="W120" s="63" t="s">
        <v>401</v>
      </c>
      <c r="X120" s="64">
        <f t="shared" si="18"/>
        <v>8.2032357269450067</v>
      </c>
    </row>
    <row r="121" spans="1:24" ht="15" customHeight="1">
      <c r="A121" s="72" t="s">
        <v>106</v>
      </c>
      <c r="B121" s="60">
        <f>'Расчет субсидий'!AF121</f>
        <v>-102.79999999999995</v>
      </c>
      <c r="C121" s="61">
        <f>'Расчет субсидий'!D121-1</f>
        <v>-0.64782745850618007</v>
      </c>
      <c r="D121" s="61">
        <f>C121*'Расчет субсидий'!E121</f>
        <v>-9.717411877592701</v>
      </c>
      <c r="E121" s="62">
        <f t="shared" ref="E121:E184" si="19">$B121*D121/$X121</f>
        <v>-274.06732918923854</v>
      </c>
      <c r="F121" s="61">
        <f>'Расчет субсидий'!F121-1</f>
        <v>0</v>
      </c>
      <c r="G121" s="61">
        <f>F121*'Расчет субсидий'!G121</f>
        <v>0</v>
      </c>
      <c r="H121" s="62">
        <f t="shared" ref="H121:H184" si="20">$B121*G121/$X121</f>
        <v>0</v>
      </c>
      <c r="I121" s="61">
        <f>'Расчет субсидий'!J121-1</f>
        <v>0.1151379030436932</v>
      </c>
      <c r="J121" s="61">
        <f>I121*'Расчет субсидий'!K121</f>
        <v>1.151379030436932</v>
      </c>
      <c r="K121" s="62">
        <f t="shared" ref="K121:K184" si="21">$B121*J121/$X121</f>
        <v>32.473191394097583</v>
      </c>
      <c r="L121" s="61">
        <f>'Расчет субсидий'!N121-1</f>
        <v>0.21892120571126394</v>
      </c>
      <c r="M121" s="61">
        <f>L121*'Расчет субсидий'!O121</f>
        <v>3.2838180856689592</v>
      </c>
      <c r="N121" s="62">
        <f t="shared" ref="N121:N184" si="22">$B121*M121/$X121</f>
        <v>92.615941736285038</v>
      </c>
      <c r="O121" s="61">
        <f>'Расчет субсидий'!R121-1</f>
        <v>6.6521468574984421E-2</v>
      </c>
      <c r="P121" s="61">
        <f>O121*'Расчет субсидий'!S121</f>
        <v>0.66521468574984421</v>
      </c>
      <c r="Q121" s="62">
        <f t="shared" ref="Q121:Q184" si="23">$B121*P121/$X121</f>
        <v>18.76154006411047</v>
      </c>
      <c r="R121" s="61">
        <f>'Расчет субсидий'!V121-1</f>
        <v>9.7209302325581337E-2</v>
      </c>
      <c r="S121" s="61">
        <f>R121*'Расчет субсидий'!W121</f>
        <v>0.97209302325581337</v>
      </c>
      <c r="T121" s="62">
        <f t="shared" ref="T121:T184" si="24">$B121*S121/$X121</f>
        <v>27.416655994745508</v>
      </c>
      <c r="U121" s="61" t="s">
        <v>401</v>
      </c>
      <c r="V121" s="61" t="s">
        <v>401</v>
      </c>
      <c r="W121" s="63" t="s">
        <v>401</v>
      </c>
      <c r="X121" s="64">
        <f t="shared" ref="X121:X184" si="25">D121+G121+J121+M121+P121+S121</f>
        <v>-3.6449070524811527</v>
      </c>
    </row>
    <row r="122" spans="1:24" ht="15" customHeight="1">
      <c r="A122" s="72" t="s">
        <v>107</v>
      </c>
      <c r="B122" s="60">
        <f>'Расчет субсидий'!AF122</f>
        <v>-58.5</v>
      </c>
      <c r="C122" s="61">
        <f>'Расчет субсидий'!D122-1</f>
        <v>-0.6194841708262524</v>
      </c>
      <c r="D122" s="61">
        <f>C122*'Расчет субсидий'!E122</f>
        <v>-9.2922625623937858</v>
      </c>
      <c r="E122" s="62">
        <f t="shared" si="19"/>
        <v>-168.83175824243258</v>
      </c>
      <c r="F122" s="61">
        <f>'Расчет субсидий'!F122-1</f>
        <v>0</v>
      </c>
      <c r="G122" s="61">
        <f>F122*'Расчет субсидий'!G122</f>
        <v>0</v>
      </c>
      <c r="H122" s="62">
        <f t="shared" si="20"/>
        <v>0</v>
      </c>
      <c r="I122" s="61">
        <f>'Расчет субсидий'!J122-1</f>
        <v>0.1151379030436932</v>
      </c>
      <c r="J122" s="61">
        <f>I122*'Расчет субсидий'!K122</f>
        <v>1.151379030436932</v>
      </c>
      <c r="K122" s="62">
        <f t="shared" si="21"/>
        <v>20.919484873236058</v>
      </c>
      <c r="L122" s="61">
        <f>'Расчет субсидий'!N122-1</f>
        <v>0.21892120571126394</v>
      </c>
      <c r="M122" s="61">
        <f>L122*'Расчет субсидий'!O122</f>
        <v>3.2838180856689592</v>
      </c>
      <c r="N122" s="62">
        <f t="shared" si="22"/>
        <v>59.663916880214245</v>
      </c>
      <c r="O122" s="61">
        <f>'Расчет субсидий'!R122-1</f>
        <v>6.6521468574984421E-2</v>
      </c>
      <c r="P122" s="61">
        <f>O122*'Расчет субсидий'!S122</f>
        <v>0.66521468574984421</v>
      </c>
      <c r="Q122" s="62">
        <f t="shared" si="23"/>
        <v>12.086331423560354</v>
      </c>
      <c r="R122" s="61">
        <f>'Расчет субсидий'!V122-1</f>
        <v>9.7209302325581337E-2</v>
      </c>
      <c r="S122" s="61">
        <f>R122*'Расчет субсидий'!W122</f>
        <v>0.97209302325581337</v>
      </c>
      <c r="T122" s="62">
        <f t="shared" si="24"/>
        <v>17.662025065421933</v>
      </c>
      <c r="U122" s="61" t="s">
        <v>401</v>
      </c>
      <c r="V122" s="61" t="s">
        <v>401</v>
      </c>
      <c r="W122" s="63" t="s">
        <v>401</v>
      </c>
      <c r="X122" s="64">
        <f t="shared" si="25"/>
        <v>-3.2197577372822375</v>
      </c>
    </row>
    <row r="123" spans="1:24" ht="15" customHeight="1">
      <c r="A123" s="72" t="s">
        <v>108</v>
      </c>
      <c r="B123" s="60">
        <f>'Расчет субсидий'!AF123</f>
        <v>137.26363636363658</v>
      </c>
      <c r="C123" s="61">
        <f>'Расчет субсидий'!D123-1</f>
        <v>-0.20501091948796579</v>
      </c>
      <c r="D123" s="61">
        <f>C123*'Расчет субсидий'!E123</f>
        <v>-3.0751637923194868</v>
      </c>
      <c r="E123" s="62">
        <f t="shared" si="19"/>
        <v>-140.82754011957206</v>
      </c>
      <c r="F123" s="61">
        <f>'Расчет субсидий'!F123-1</f>
        <v>0</v>
      </c>
      <c r="G123" s="61">
        <f>F123*'Расчет субсидий'!G123</f>
        <v>0</v>
      </c>
      <c r="H123" s="62">
        <f t="shared" si="20"/>
        <v>0</v>
      </c>
      <c r="I123" s="61">
        <f>'Расчет субсидий'!J123-1</f>
        <v>0.1151379030436932</v>
      </c>
      <c r="J123" s="61">
        <f>I123*'Расчет субсидий'!K123</f>
        <v>1.151379030436932</v>
      </c>
      <c r="K123" s="62">
        <f t="shared" si="21"/>
        <v>52.72755779925145</v>
      </c>
      <c r="L123" s="61">
        <f>'Расчет субсидий'!N123-1</f>
        <v>0.21892120571126394</v>
      </c>
      <c r="M123" s="61">
        <f>L123*'Расчет субсидий'!O123</f>
        <v>3.2838180856689592</v>
      </c>
      <c r="N123" s="62">
        <f t="shared" si="22"/>
        <v>150.38289159099085</v>
      </c>
      <c r="O123" s="61">
        <f>'Расчет субсидий'!R123-1</f>
        <v>6.6521468574984421E-2</v>
      </c>
      <c r="P123" s="61">
        <f>O123*'Расчет субсидий'!S123</f>
        <v>0.66521468574984421</v>
      </c>
      <c r="Q123" s="62">
        <f t="shared" si="23"/>
        <v>30.463596143899963</v>
      </c>
      <c r="R123" s="61">
        <f>'Расчет субсидий'!V123-1</f>
        <v>9.7209302325581337E-2</v>
      </c>
      <c r="S123" s="61">
        <f>R123*'Расчет субсидий'!W123</f>
        <v>0.97209302325581337</v>
      </c>
      <c r="T123" s="62">
        <f t="shared" si="24"/>
        <v>44.517130949066377</v>
      </c>
      <c r="U123" s="61" t="s">
        <v>401</v>
      </c>
      <c r="V123" s="61" t="s">
        <v>401</v>
      </c>
      <c r="W123" s="63" t="s">
        <v>401</v>
      </c>
      <c r="X123" s="64">
        <f t="shared" si="25"/>
        <v>2.997341032792062</v>
      </c>
    </row>
    <row r="124" spans="1:24" ht="15" customHeight="1">
      <c r="A124" s="72" t="s">
        <v>109</v>
      </c>
      <c r="B124" s="60">
        <f>'Расчет субсидий'!AF124</f>
        <v>0</v>
      </c>
      <c r="C124" s="61">
        <f>'Расчет субсидий'!D124-1</f>
        <v>6.4698381495049251E-2</v>
      </c>
      <c r="D124" s="61">
        <f>C124*'Расчет субсидий'!E124</f>
        <v>0.97047572242573876</v>
      </c>
      <c r="E124" s="62">
        <f t="shared" si="19"/>
        <v>0</v>
      </c>
      <c r="F124" s="61">
        <f>'Расчет субсидий'!F124-1</f>
        <v>0</v>
      </c>
      <c r="G124" s="61">
        <f>F124*'Расчет субсидий'!G124</f>
        <v>0</v>
      </c>
      <c r="H124" s="62">
        <f t="shared" si="20"/>
        <v>0</v>
      </c>
      <c r="I124" s="61">
        <f>'Расчет субсидий'!J124-1</f>
        <v>0.1151379030436932</v>
      </c>
      <c r="J124" s="61">
        <f>I124*'Расчет субсидий'!K124</f>
        <v>1.151379030436932</v>
      </c>
      <c r="K124" s="62">
        <f t="shared" si="21"/>
        <v>0</v>
      </c>
      <c r="L124" s="61">
        <f>'Расчет субсидий'!N124-1</f>
        <v>0.21892120571126394</v>
      </c>
      <c r="M124" s="61">
        <f>L124*'Расчет субсидий'!O124</f>
        <v>3.2838180856689592</v>
      </c>
      <c r="N124" s="62">
        <f t="shared" si="22"/>
        <v>0</v>
      </c>
      <c r="O124" s="61">
        <f>'Расчет субсидий'!R124-1</f>
        <v>6.6521468574984421E-2</v>
      </c>
      <c r="P124" s="61">
        <f>O124*'Расчет субсидий'!S124</f>
        <v>0.66521468574984421</v>
      </c>
      <c r="Q124" s="62">
        <f t="shared" si="23"/>
        <v>0</v>
      </c>
      <c r="R124" s="61">
        <f>'Расчет субсидий'!V124-1</f>
        <v>9.7209302325581337E-2</v>
      </c>
      <c r="S124" s="61">
        <f>R124*'Расчет субсидий'!W124</f>
        <v>0.97209302325581337</v>
      </c>
      <c r="T124" s="62">
        <f t="shared" si="24"/>
        <v>0</v>
      </c>
      <c r="U124" s="61" t="s">
        <v>401</v>
      </c>
      <c r="V124" s="61" t="s">
        <v>401</v>
      </c>
      <c r="W124" s="63" t="s">
        <v>401</v>
      </c>
      <c r="X124" s="64">
        <f t="shared" si="25"/>
        <v>7.0429805475372875</v>
      </c>
    </row>
    <row r="125" spans="1:24" ht="15" customHeight="1">
      <c r="A125" s="72" t="s">
        <v>110</v>
      </c>
      <c r="B125" s="60">
        <f>'Расчет субсидий'!AF125</f>
        <v>173.10909090909081</v>
      </c>
      <c r="C125" s="61">
        <f>'Расчет субсидий'!D125-1</f>
        <v>-0.10174228438477961</v>
      </c>
      <c r="D125" s="61">
        <f>C125*'Расчет субсидий'!E125</f>
        <v>-1.5261342657716943</v>
      </c>
      <c r="E125" s="62">
        <f t="shared" si="19"/>
        <v>-58.109586956174461</v>
      </c>
      <c r="F125" s="61">
        <f>'Расчет субсидий'!F125-1</f>
        <v>0</v>
      </c>
      <c r="G125" s="61">
        <f>F125*'Расчет субсидий'!G125</f>
        <v>0</v>
      </c>
      <c r="H125" s="62">
        <f t="shared" si="20"/>
        <v>0</v>
      </c>
      <c r="I125" s="61">
        <f>'Расчет субсидий'!J125-1</f>
        <v>0.1151379030436932</v>
      </c>
      <c r="J125" s="61">
        <f>I125*'Расчет субсидий'!K125</f>
        <v>1.151379030436932</v>
      </c>
      <c r="K125" s="62">
        <f t="shared" si="21"/>
        <v>43.840284167172832</v>
      </c>
      <c r="L125" s="61">
        <f>'Расчет субсидий'!N125-1</f>
        <v>0.21892120571126394</v>
      </c>
      <c r="M125" s="61">
        <f>L125*'Расчет субсидий'!O125</f>
        <v>3.2838180856689592</v>
      </c>
      <c r="N125" s="62">
        <f t="shared" si="22"/>
        <v>125.03573039227277</v>
      </c>
      <c r="O125" s="61">
        <f>'Расчет субсидий'!R125-1</f>
        <v>6.6521468574984421E-2</v>
      </c>
      <c r="P125" s="61">
        <f>O125*'Расчет субсидий'!S125</f>
        <v>0.66521468574984421</v>
      </c>
      <c r="Q125" s="62">
        <f t="shared" si="23"/>
        <v>25.328931728401137</v>
      </c>
      <c r="R125" s="61">
        <f>'Расчет субсидий'!V125-1</f>
        <v>9.7209302325581337E-2</v>
      </c>
      <c r="S125" s="61">
        <f>R125*'Расчет субсидий'!W125</f>
        <v>0.97209302325581337</v>
      </c>
      <c r="T125" s="62">
        <f t="shared" si="24"/>
        <v>37.01373157741854</v>
      </c>
      <c r="U125" s="61" t="s">
        <v>401</v>
      </c>
      <c r="V125" s="61" t="s">
        <v>401</v>
      </c>
      <c r="W125" s="63" t="s">
        <v>401</v>
      </c>
      <c r="X125" s="64">
        <f t="shared" si="25"/>
        <v>4.546370559339854</v>
      </c>
    </row>
    <row r="126" spans="1:24" ht="15" customHeight="1">
      <c r="A126" s="72" t="s">
        <v>111</v>
      </c>
      <c r="B126" s="60">
        <f>'Расчет субсидий'!AF126</f>
        <v>18.472727272727298</v>
      </c>
      <c r="C126" s="61">
        <f>'Расчет субсидий'!D126-1</f>
        <v>-0.28825038310684603</v>
      </c>
      <c r="D126" s="61">
        <f>C126*'Расчет субсидий'!E126</f>
        <v>-4.3237557466026901</v>
      </c>
      <c r="E126" s="62">
        <f t="shared" si="19"/>
        <v>-45.673539836249461</v>
      </c>
      <c r="F126" s="61">
        <f>'Расчет субсидий'!F126-1</f>
        <v>0</v>
      </c>
      <c r="G126" s="61">
        <f>F126*'Расчет субсидий'!G126</f>
        <v>0</v>
      </c>
      <c r="H126" s="62">
        <f t="shared" si="20"/>
        <v>0</v>
      </c>
      <c r="I126" s="61">
        <f>'Расчет субсидий'!J126-1</f>
        <v>0.1151379030436932</v>
      </c>
      <c r="J126" s="61">
        <f>I126*'Расчет субсидий'!K126</f>
        <v>1.151379030436932</v>
      </c>
      <c r="K126" s="62">
        <f t="shared" si="21"/>
        <v>12.162471493585914</v>
      </c>
      <c r="L126" s="61">
        <f>'Расчет субсидий'!N126-1</f>
        <v>0.21892120571126394</v>
      </c>
      <c r="M126" s="61">
        <f>L126*'Расчет субсидий'!O126</f>
        <v>3.2838180856689592</v>
      </c>
      <c r="N126" s="62">
        <f t="shared" si="22"/>
        <v>34.688267548102004</v>
      </c>
      <c r="O126" s="61">
        <f>'Расчет субсидий'!R126-1</f>
        <v>6.6521468574984421E-2</v>
      </c>
      <c r="P126" s="61">
        <f>O126*'Расчет субсидий'!S126</f>
        <v>0.66521468574984421</v>
      </c>
      <c r="Q126" s="62">
        <f t="shared" si="23"/>
        <v>7.0269254855865348</v>
      </c>
      <c r="R126" s="61">
        <f>'Расчет субсидий'!V126-1</f>
        <v>9.7209302325581337E-2</v>
      </c>
      <c r="S126" s="61">
        <f>R126*'Расчет субсидий'!W126</f>
        <v>0.97209302325581337</v>
      </c>
      <c r="T126" s="62">
        <f t="shared" si="24"/>
        <v>10.268602581702305</v>
      </c>
      <c r="U126" s="61" t="s">
        <v>401</v>
      </c>
      <c r="V126" s="61" t="s">
        <v>401</v>
      </c>
      <c r="W126" s="63" t="s">
        <v>401</v>
      </c>
      <c r="X126" s="64">
        <f t="shared" si="25"/>
        <v>1.7487490785088586</v>
      </c>
    </row>
    <row r="127" spans="1:24" ht="15" customHeight="1">
      <c r="A127" s="72" t="s">
        <v>112</v>
      </c>
      <c r="B127" s="60">
        <f>'Расчет субсидий'!AF127</f>
        <v>-73.32727272727243</v>
      </c>
      <c r="C127" s="61">
        <f>'Расчет субсидий'!D127-1</f>
        <v>-0.58343388486641401</v>
      </c>
      <c r="D127" s="61">
        <f>C127*'Расчет субсидий'!E127</f>
        <v>-8.7515082729962099</v>
      </c>
      <c r="E127" s="62">
        <f t="shared" si="19"/>
        <v>-239.53841284365603</v>
      </c>
      <c r="F127" s="61">
        <f>'Расчет субсидий'!F127-1</f>
        <v>0</v>
      </c>
      <c r="G127" s="61">
        <f>F127*'Расчет субсидий'!G127</f>
        <v>0</v>
      </c>
      <c r="H127" s="62">
        <f t="shared" si="20"/>
        <v>0</v>
      </c>
      <c r="I127" s="61">
        <f>'Расчет субсидий'!J127-1</f>
        <v>0.1151379030436932</v>
      </c>
      <c r="J127" s="61">
        <f>I127*'Расчет субсидий'!K127</f>
        <v>1.151379030436932</v>
      </c>
      <c r="K127" s="62">
        <f t="shared" si="21"/>
        <v>31.514511205267492</v>
      </c>
      <c r="L127" s="61">
        <f>'Расчет субсидий'!N127-1</f>
        <v>0.21892120571126394</v>
      </c>
      <c r="M127" s="61">
        <f>L127*'Расчет субсидий'!O127</f>
        <v>3.2838180856689592</v>
      </c>
      <c r="N127" s="62">
        <f t="shared" si="22"/>
        <v>89.88171498798468</v>
      </c>
      <c r="O127" s="61">
        <f>'Расчет субсидий'!R127-1</f>
        <v>6.6521468574984421E-2</v>
      </c>
      <c r="P127" s="61">
        <f>O127*'Расчет субсидий'!S127</f>
        <v>0.66521468574984421</v>
      </c>
      <c r="Q127" s="62">
        <f t="shared" si="23"/>
        <v>18.207658046383258</v>
      </c>
      <c r="R127" s="61">
        <f>'Расчет субсидий'!V127-1</f>
        <v>9.7209302325581337E-2</v>
      </c>
      <c r="S127" s="61">
        <f>R127*'Расчет субсидий'!W127</f>
        <v>0.97209302325581337</v>
      </c>
      <c r="T127" s="62">
        <f t="shared" si="24"/>
        <v>26.607255876748184</v>
      </c>
      <c r="U127" s="61" t="s">
        <v>401</v>
      </c>
      <c r="V127" s="61" t="s">
        <v>401</v>
      </c>
      <c r="W127" s="63" t="s">
        <v>401</v>
      </c>
      <c r="X127" s="64">
        <f t="shared" si="25"/>
        <v>-2.6790034478846616</v>
      </c>
    </row>
    <row r="128" spans="1:24" ht="15" customHeight="1">
      <c r="A128" s="72" t="s">
        <v>113</v>
      </c>
      <c r="B128" s="60">
        <f>'Расчет субсидий'!AF128</f>
        <v>-131.84545454545446</v>
      </c>
      <c r="C128" s="61">
        <f>'Расчет субсидий'!D128-1</f>
        <v>-0.83542771472005251</v>
      </c>
      <c r="D128" s="61">
        <f>C128*'Расчет субсидий'!E128</f>
        <v>-12.531415720800787</v>
      </c>
      <c r="E128" s="62">
        <f t="shared" si="19"/>
        <v>-255.8032195350055</v>
      </c>
      <c r="F128" s="61">
        <f>'Расчет субсидий'!F128-1</f>
        <v>0</v>
      </c>
      <c r="G128" s="61">
        <f>F128*'Расчет субсидий'!G128</f>
        <v>0</v>
      </c>
      <c r="H128" s="62">
        <f t="shared" si="20"/>
        <v>0</v>
      </c>
      <c r="I128" s="61">
        <f>'Расчет субсидий'!J128-1</f>
        <v>0.1151379030436932</v>
      </c>
      <c r="J128" s="61">
        <f>I128*'Расчет субсидий'!K128</f>
        <v>1.151379030436932</v>
      </c>
      <c r="K128" s="62">
        <f t="shared" si="21"/>
        <v>23.503047816215883</v>
      </c>
      <c r="L128" s="61">
        <f>'Расчет субсидий'!N128-1</f>
        <v>0.21892120571126394</v>
      </c>
      <c r="M128" s="61">
        <f>L128*'Расчет субсидий'!O128</f>
        <v>3.2838180856689592</v>
      </c>
      <c r="N128" s="62">
        <f t="shared" si="22"/>
        <v>67.032429327763111</v>
      </c>
      <c r="O128" s="61">
        <f>'Расчет субсидий'!R128-1</f>
        <v>6.6521468574984421E-2</v>
      </c>
      <c r="P128" s="61">
        <f>O128*'Расчет субсидий'!S128</f>
        <v>0.66521468574984421</v>
      </c>
      <c r="Q128" s="62">
        <f t="shared" si="23"/>
        <v>13.578997145096965</v>
      </c>
      <c r="R128" s="61">
        <f>'Расчет субсидий'!V128-1</f>
        <v>9.7209302325581337E-2</v>
      </c>
      <c r="S128" s="61">
        <f>R128*'Расчет субсидий'!W128</f>
        <v>0.97209302325581337</v>
      </c>
      <c r="T128" s="62">
        <f t="shared" si="24"/>
        <v>19.843290700475123</v>
      </c>
      <c r="U128" s="61" t="s">
        <v>401</v>
      </c>
      <c r="V128" s="61" t="s">
        <v>401</v>
      </c>
      <c r="W128" s="63" t="s">
        <v>401</v>
      </c>
      <c r="X128" s="64">
        <f t="shared" si="25"/>
        <v>-6.4589108956892396</v>
      </c>
    </row>
    <row r="129" spans="1:24" ht="15" customHeight="1">
      <c r="A129" s="72" t="s">
        <v>114</v>
      </c>
      <c r="B129" s="60">
        <f>'Расчет субсидий'!AF129</f>
        <v>271.21818181818185</v>
      </c>
      <c r="C129" s="61">
        <f>'Расчет субсидий'!D129-1</f>
        <v>0.299869315811917</v>
      </c>
      <c r="D129" s="61">
        <f>C129*'Расчет субсидий'!E129</f>
        <v>4.4980397371787548</v>
      </c>
      <c r="E129" s="62">
        <f t="shared" si="19"/>
        <v>115.41034164083119</v>
      </c>
      <c r="F129" s="61">
        <f>'Расчет субсидий'!F129-1</f>
        <v>0</v>
      </c>
      <c r="G129" s="61">
        <f>F129*'Расчет субсидий'!G129</f>
        <v>0</v>
      </c>
      <c r="H129" s="62">
        <f t="shared" si="20"/>
        <v>0</v>
      </c>
      <c r="I129" s="61">
        <f>'Расчет субсидий'!J129-1</f>
        <v>0.1151379030436932</v>
      </c>
      <c r="J129" s="61">
        <f>I129*'Расчет субсидий'!K129</f>
        <v>1.151379030436932</v>
      </c>
      <c r="K129" s="62">
        <f t="shared" si="21"/>
        <v>29.541990516998077</v>
      </c>
      <c r="L129" s="61">
        <f>'Расчет субсидий'!N129-1</f>
        <v>0.21892120571126394</v>
      </c>
      <c r="M129" s="61">
        <f>L129*'Расчет субсидий'!O129</f>
        <v>3.2838180856689592</v>
      </c>
      <c r="N129" s="62">
        <f t="shared" si="22"/>
        <v>84.255940208990125</v>
      </c>
      <c r="O129" s="61">
        <f>'Расчет субсидий'!R129-1</f>
        <v>6.6521468574984421E-2</v>
      </c>
      <c r="P129" s="61">
        <f>O129*'Расчет субсидий'!S129</f>
        <v>0.66521468574984421</v>
      </c>
      <c r="Q129" s="62">
        <f t="shared" si="23"/>
        <v>17.068024880331706</v>
      </c>
      <c r="R129" s="61">
        <f>'Расчет субсидий'!V129-1</f>
        <v>9.7209302325581337E-2</v>
      </c>
      <c r="S129" s="61">
        <f>R129*'Расчет субсидий'!W129</f>
        <v>0.97209302325581337</v>
      </c>
      <c r="T129" s="62">
        <f t="shared" si="24"/>
        <v>24.941884571030727</v>
      </c>
      <c r="U129" s="61" t="s">
        <v>401</v>
      </c>
      <c r="V129" s="61" t="s">
        <v>401</v>
      </c>
      <c r="W129" s="63" t="s">
        <v>401</v>
      </c>
      <c r="X129" s="64">
        <f t="shared" si="25"/>
        <v>10.570544562290305</v>
      </c>
    </row>
    <row r="130" spans="1:24" ht="15" customHeight="1">
      <c r="A130" s="68" t="s">
        <v>115</v>
      </c>
      <c r="B130" s="69"/>
      <c r="C130" s="70"/>
      <c r="D130" s="70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</row>
    <row r="131" spans="1:24" ht="15" customHeight="1">
      <c r="A131" s="72" t="s">
        <v>116</v>
      </c>
      <c r="B131" s="60">
        <f>'Расчет субсидий'!AF131</f>
        <v>-28.009090909090901</v>
      </c>
      <c r="C131" s="61">
        <f>'Расчет субсидий'!D131-1</f>
        <v>3.2179209546115972E-2</v>
      </c>
      <c r="D131" s="61">
        <f>C131*'Расчет субсидий'!E131</f>
        <v>0.48268814319173958</v>
      </c>
      <c r="E131" s="62">
        <f t="shared" si="19"/>
        <v>3.5034653306480172</v>
      </c>
      <c r="F131" s="61">
        <f>'Расчет субсидий'!F131-1</f>
        <v>0</v>
      </c>
      <c r="G131" s="61">
        <f>F131*'Расчет субсидий'!G131</f>
        <v>0</v>
      </c>
      <c r="H131" s="62">
        <f t="shared" si="20"/>
        <v>0</v>
      </c>
      <c r="I131" s="61">
        <f>'Расчет субсидий'!J131-1</f>
        <v>-1.7721070352649804E-3</v>
      </c>
      <c r="J131" s="61">
        <f>I131*'Расчет субсидий'!K131</f>
        <v>-1.7721070352649804E-2</v>
      </c>
      <c r="K131" s="62">
        <f t="shared" si="21"/>
        <v>-0.12862374284139139</v>
      </c>
      <c r="L131" s="61">
        <f>'Расчет субсидий'!N131-1</f>
        <v>-0.17668825161887136</v>
      </c>
      <c r="M131" s="61">
        <f>L131*'Расчет субсидий'!O131</f>
        <v>-2.6503237742830703</v>
      </c>
      <c r="N131" s="62">
        <f t="shared" si="22"/>
        <v>-19.236680223372517</v>
      </c>
      <c r="O131" s="61">
        <f>'Расчет субсидий'!R131-1</f>
        <v>3.2119205298013265E-2</v>
      </c>
      <c r="P131" s="61">
        <f>O131*'Расчет субсидий'!S131</f>
        <v>0.32119205298013265</v>
      </c>
      <c r="Q131" s="62">
        <f t="shared" si="23"/>
        <v>2.3312883027428244</v>
      </c>
      <c r="R131" s="61">
        <f>'Расчет субсидий'!V131-1</f>
        <v>-0.19947735191637628</v>
      </c>
      <c r="S131" s="61">
        <f>R131*'Расчет субсидий'!W131</f>
        <v>-1.9947735191637628</v>
      </c>
      <c r="T131" s="62">
        <f t="shared" si="24"/>
        <v>-14.478540576267834</v>
      </c>
      <c r="U131" s="61" t="s">
        <v>401</v>
      </c>
      <c r="V131" s="61" t="s">
        <v>401</v>
      </c>
      <c r="W131" s="63" t="s">
        <v>401</v>
      </c>
      <c r="X131" s="64">
        <f t="shared" si="25"/>
        <v>-3.8589381676276107</v>
      </c>
    </row>
    <row r="132" spans="1:24" ht="15" customHeight="1">
      <c r="A132" s="72" t="s">
        <v>117</v>
      </c>
      <c r="B132" s="60">
        <f>'Расчет субсидий'!AF132</f>
        <v>-46.636363636363626</v>
      </c>
      <c r="C132" s="61">
        <f>'Расчет субсидий'!D132-1</f>
        <v>-0.11264925537252091</v>
      </c>
      <c r="D132" s="61">
        <f>C132*'Расчет субсидий'!E132</f>
        <v>-1.6897388305878136</v>
      </c>
      <c r="E132" s="62">
        <f t="shared" si="19"/>
        <v>-13.065578472901358</v>
      </c>
      <c r="F132" s="61">
        <f>'Расчет субсидий'!F132-1</f>
        <v>0</v>
      </c>
      <c r="G132" s="61">
        <f>F132*'Расчет субсидий'!G132</f>
        <v>0</v>
      </c>
      <c r="H132" s="62">
        <f t="shared" si="20"/>
        <v>0</v>
      </c>
      <c r="I132" s="61">
        <f>'Расчет субсидий'!J132-1</f>
        <v>-1.7721070352649804E-3</v>
      </c>
      <c r="J132" s="61">
        <f>I132*'Расчет субсидий'!K132</f>
        <v>-1.7721070352649804E-2</v>
      </c>
      <c r="K132" s="62">
        <f t="shared" si="21"/>
        <v>-0.13702474673900153</v>
      </c>
      <c r="L132" s="61">
        <f>'Расчет субсидий'!N132-1</f>
        <v>-0.17668825161887136</v>
      </c>
      <c r="M132" s="61">
        <f>L132*'Расчет субсидий'!O132</f>
        <v>-2.6503237742830703</v>
      </c>
      <c r="N132" s="62">
        <f t="shared" si="22"/>
        <v>-20.493115636956414</v>
      </c>
      <c r="O132" s="61">
        <f>'Расчет субсидий'!R132-1</f>
        <v>3.2119205298013265E-2</v>
      </c>
      <c r="P132" s="61">
        <f>O132*'Расчет субсидий'!S132</f>
        <v>0.32119205298013265</v>
      </c>
      <c r="Q132" s="62">
        <f t="shared" si="23"/>
        <v>2.4835553856712558</v>
      </c>
      <c r="R132" s="61">
        <f>'Расчет субсидий'!V132-1</f>
        <v>-0.19947735191637628</v>
      </c>
      <c r="S132" s="61">
        <f>R132*'Расчет субсидий'!W132</f>
        <v>-1.9947735191637628</v>
      </c>
      <c r="T132" s="62">
        <f t="shared" si="24"/>
        <v>-15.424200165438105</v>
      </c>
      <c r="U132" s="61" t="s">
        <v>401</v>
      </c>
      <c r="V132" s="61" t="s">
        <v>401</v>
      </c>
      <c r="W132" s="63" t="s">
        <v>401</v>
      </c>
      <c r="X132" s="64">
        <f t="shared" si="25"/>
        <v>-6.0313651414071643</v>
      </c>
    </row>
    <row r="133" spans="1:24" ht="15" customHeight="1">
      <c r="A133" s="72" t="s">
        <v>118</v>
      </c>
      <c r="B133" s="60">
        <f>'Расчет субсидий'!AF133</f>
        <v>-14.327272727272771</v>
      </c>
      <c r="C133" s="61">
        <f>'Расчет субсидий'!D133-1</f>
        <v>0.15709420792165152</v>
      </c>
      <c r="D133" s="61">
        <f>C133*'Расчет субсидий'!E133</f>
        <v>2.356413118824773</v>
      </c>
      <c r="E133" s="62">
        <f t="shared" si="19"/>
        <v>17.00622056495893</v>
      </c>
      <c r="F133" s="61">
        <f>'Расчет субсидий'!F133-1</f>
        <v>0</v>
      </c>
      <c r="G133" s="61">
        <f>F133*'Расчет субсидий'!G133</f>
        <v>0</v>
      </c>
      <c r="H133" s="62">
        <f t="shared" si="20"/>
        <v>0</v>
      </c>
      <c r="I133" s="61">
        <f>'Расчет субсидий'!J133-1</f>
        <v>-1.7721070352649804E-3</v>
      </c>
      <c r="J133" s="61">
        <f>I133*'Расчет субсидий'!K133</f>
        <v>-1.7721070352649804E-2</v>
      </c>
      <c r="K133" s="62">
        <f t="shared" si="21"/>
        <v>-0.12789286762018207</v>
      </c>
      <c r="L133" s="61">
        <f>'Расчет субсидий'!N133-1</f>
        <v>-0.17668825161887136</v>
      </c>
      <c r="M133" s="61">
        <f>L133*'Расчет субсидий'!O133</f>
        <v>-2.6503237742830703</v>
      </c>
      <c r="N133" s="62">
        <f t="shared" si="22"/>
        <v>-19.127372154714248</v>
      </c>
      <c r="O133" s="61">
        <f>'Расчет субсидий'!R133-1</f>
        <v>3.2119205298013265E-2</v>
      </c>
      <c r="P133" s="61">
        <f>O133*'Расчет субсидий'!S133</f>
        <v>0.32119205298013265</v>
      </c>
      <c r="Q133" s="62">
        <f t="shared" si="23"/>
        <v>2.318041286163071</v>
      </c>
      <c r="R133" s="61">
        <f>'Расчет субсидий'!V133-1</f>
        <v>-0.19947735191637628</v>
      </c>
      <c r="S133" s="61">
        <f>R133*'Расчет субсидий'!W133</f>
        <v>-1.9947735191637628</v>
      </c>
      <c r="T133" s="62">
        <f t="shared" si="24"/>
        <v>-14.396269556060341</v>
      </c>
      <c r="U133" s="61" t="s">
        <v>401</v>
      </c>
      <c r="V133" s="61" t="s">
        <v>401</v>
      </c>
      <c r="W133" s="63" t="s">
        <v>401</v>
      </c>
      <c r="X133" s="64">
        <f t="shared" si="25"/>
        <v>-1.9852131919945772</v>
      </c>
    </row>
    <row r="134" spans="1:24" ht="15" customHeight="1">
      <c r="A134" s="72" t="s">
        <v>119</v>
      </c>
      <c r="B134" s="60">
        <f>'Расчет субсидий'!AF134</f>
        <v>-94.700000000000045</v>
      </c>
      <c r="C134" s="61">
        <f>'Расчет субсидий'!D134-1</f>
        <v>-0.41841858113913755</v>
      </c>
      <c r="D134" s="61">
        <f>C134*'Расчет субсидий'!E134</f>
        <v>-6.2762787170870631</v>
      </c>
      <c r="E134" s="62">
        <f t="shared" si="19"/>
        <v>-55.977482652746886</v>
      </c>
      <c r="F134" s="61">
        <f>'Расчет субсидий'!F134-1</f>
        <v>0</v>
      </c>
      <c r="G134" s="61">
        <f>F134*'Расчет субсидий'!G134</f>
        <v>0</v>
      </c>
      <c r="H134" s="62">
        <f t="shared" si="20"/>
        <v>0</v>
      </c>
      <c r="I134" s="61">
        <f>'Расчет субсидий'!J134-1</f>
        <v>-1.7721070352649804E-3</v>
      </c>
      <c r="J134" s="61">
        <f>I134*'Расчет субсидий'!K134</f>
        <v>-1.7721070352649804E-2</v>
      </c>
      <c r="K134" s="62">
        <f t="shared" si="21"/>
        <v>-0.15805239903589849</v>
      </c>
      <c r="L134" s="61">
        <f>'Расчет субсидий'!N134-1</f>
        <v>-0.17668825161887136</v>
      </c>
      <c r="M134" s="61">
        <f>L134*'Расчет субсидий'!O134</f>
        <v>-2.6503237742830703</v>
      </c>
      <c r="N134" s="62">
        <f t="shared" si="22"/>
        <v>-23.637964435070391</v>
      </c>
      <c r="O134" s="61">
        <f>'Расчет субсидий'!R134-1</f>
        <v>3.2119205298013265E-2</v>
      </c>
      <c r="P134" s="61">
        <f>O134*'Расчет субсидий'!S134</f>
        <v>0.32119205298013265</v>
      </c>
      <c r="Q134" s="62">
        <f t="shared" si="23"/>
        <v>2.8646787984329927</v>
      </c>
      <c r="R134" s="61">
        <f>'Расчет субсидий'!V134-1</f>
        <v>-0.19947735191637628</v>
      </c>
      <c r="S134" s="61">
        <f>R134*'Расчет субсидий'!W134</f>
        <v>-1.9947735191637628</v>
      </c>
      <c r="T134" s="62">
        <f t="shared" si="24"/>
        <v>-17.791179311579867</v>
      </c>
      <c r="U134" s="61" t="s">
        <v>401</v>
      </c>
      <c r="V134" s="61" t="s">
        <v>401</v>
      </c>
      <c r="W134" s="63" t="s">
        <v>401</v>
      </c>
      <c r="X134" s="64">
        <f t="shared" si="25"/>
        <v>-10.617905027906414</v>
      </c>
    </row>
    <row r="135" spans="1:24" ht="15" customHeight="1">
      <c r="A135" s="72" t="s">
        <v>120</v>
      </c>
      <c r="B135" s="60">
        <f>'Расчет субсидий'!AF135</f>
        <v>-112.60000000000002</v>
      </c>
      <c r="C135" s="61">
        <f>'Расчет субсидий'!D135-1</f>
        <v>-0.28652952853692026</v>
      </c>
      <c r="D135" s="61">
        <f>C135*'Расчет субсидий'!E135</f>
        <v>-4.2979429280538035</v>
      </c>
      <c r="E135" s="62">
        <f t="shared" si="19"/>
        <v>-56.015335987049632</v>
      </c>
      <c r="F135" s="61">
        <f>'Расчет субсидий'!F135-1</f>
        <v>0</v>
      </c>
      <c r="G135" s="61">
        <f>F135*'Расчет субсидий'!G135</f>
        <v>0</v>
      </c>
      <c r="H135" s="62">
        <f t="shared" si="20"/>
        <v>0</v>
      </c>
      <c r="I135" s="61">
        <f>'Расчет субсидий'!J135-1</f>
        <v>-1.7721070352649804E-3</v>
      </c>
      <c r="J135" s="61">
        <f>I135*'Расчет субсидий'!K135</f>
        <v>-1.7721070352649804E-2</v>
      </c>
      <c r="K135" s="62">
        <f t="shared" si="21"/>
        <v>-0.23095972340035606</v>
      </c>
      <c r="L135" s="61">
        <f>'Расчет субсидий'!N135-1</f>
        <v>-0.17668825161887136</v>
      </c>
      <c r="M135" s="61">
        <f>L135*'Расчет субсидий'!O135</f>
        <v>-2.6503237742830703</v>
      </c>
      <c r="N135" s="62">
        <f t="shared" si="22"/>
        <v>-34.541821326174947</v>
      </c>
      <c r="O135" s="61">
        <f>'Расчет субсидий'!R135-1</f>
        <v>3.2119205298013265E-2</v>
      </c>
      <c r="P135" s="61">
        <f>O135*'Расчет субсидий'!S135</f>
        <v>0.32119205298013265</v>
      </c>
      <c r="Q135" s="62">
        <f t="shared" si="23"/>
        <v>4.1861143959394953</v>
      </c>
      <c r="R135" s="61">
        <f>'Расчет субсидий'!V135-1</f>
        <v>-0.19947735191637628</v>
      </c>
      <c r="S135" s="61">
        <f>R135*'Расчет субсидий'!W135</f>
        <v>-1.9947735191637628</v>
      </c>
      <c r="T135" s="62">
        <f t="shared" si="24"/>
        <v>-25.997997359314581</v>
      </c>
      <c r="U135" s="61" t="s">
        <v>401</v>
      </c>
      <c r="V135" s="61" t="s">
        <v>401</v>
      </c>
      <c r="W135" s="63" t="s">
        <v>401</v>
      </c>
      <c r="X135" s="64">
        <f t="shared" si="25"/>
        <v>-8.639569238873154</v>
      </c>
    </row>
    <row r="136" spans="1:24" ht="15" customHeight="1">
      <c r="A136" s="72" t="s">
        <v>121</v>
      </c>
      <c r="B136" s="60">
        <f>'Расчет субсидий'!AF136</f>
        <v>-44.781818181818153</v>
      </c>
      <c r="C136" s="61">
        <f>'Расчет субсидий'!D136-1</f>
        <v>-1.0129813751010297E-2</v>
      </c>
      <c r="D136" s="61">
        <f>C136*'Расчет субсидий'!E136</f>
        <v>-0.15194720626515446</v>
      </c>
      <c r="E136" s="62">
        <f t="shared" si="19"/>
        <v>-1.5142674618164935</v>
      </c>
      <c r="F136" s="61">
        <f>'Расчет субсидий'!F136-1</f>
        <v>0</v>
      </c>
      <c r="G136" s="61">
        <f>F136*'Расчет субсидий'!G136</f>
        <v>0</v>
      </c>
      <c r="H136" s="62">
        <f t="shared" si="20"/>
        <v>0</v>
      </c>
      <c r="I136" s="61">
        <f>'Расчет субсидий'!J136-1</f>
        <v>-1.7721070352649804E-3</v>
      </c>
      <c r="J136" s="61">
        <f>I136*'Расчет субсидий'!K136</f>
        <v>-1.7721070352649804E-2</v>
      </c>
      <c r="K136" s="62">
        <f t="shared" si="21"/>
        <v>-0.17660370916429535</v>
      </c>
      <c r="L136" s="61">
        <f>'Расчет субсидий'!N136-1</f>
        <v>-0.17668825161887136</v>
      </c>
      <c r="M136" s="61">
        <f>L136*'Расчет субсидий'!O136</f>
        <v>-2.6503237742830703</v>
      </c>
      <c r="N136" s="62">
        <f t="shared" si="22"/>
        <v>-26.41245701926335</v>
      </c>
      <c r="O136" s="61">
        <f>'Расчет субсидий'!R136-1</f>
        <v>3.2119205298013265E-2</v>
      </c>
      <c r="P136" s="61">
        <f>O136*'Расчет субсидий'!S136</f>
        <v>0.32119205298013265</v>
      </c>
      <c r="Q136" s="62">
        <f t="shared" si="23"/>
        <v>3.2009188373830071</v>
      </c>
      <c r="R136" s="61">
        <f>'Расчет субсидий'!V136-1</f>
        <v>-0.19947735191637628</v>
      </c>
      <c r="S136" s="61">
        <f>R136*'Расчет субсидий'!W136</f>
        <v>-1.9947735191637628</v>
      </c>
      <c r="T136" s="62">
        <f t="shared" si="24"/>
        <v>-19.879408828957025</v>
      </c>
      <c r="U136" s="61" t="s">
        <v>401</v>
      </c>
      <c r="V136" s="61" t="s">
        <v>401</v>
      </c>
      <c r="W136" s="63" t="s">
        <v>401</v>
      </c>
      <c r="X136" s="64">
        <f t="shared" si="25"/>
        <v>-4.4935735170845046</v>
      </c>
    </row>
    <row r="137" spans="1:24" ht="15" customHeight="1">
      <c r="A137" s="72" t="s">
        <v>122</v>
      </c>
      <c r="B137" s="60">
        <f>'Расчет субсидий'!AF137</f>
        <v>-39.363636363636374</v>
      </c>
      <c r="C137" s="61">
        <f>'Расчет субсидий'!D137-1</f>
        <v>-0.17610203202229957</v>
      </c>
      <c r="D137" s="61">
        <f>C137*'Расчет субсидий'!E137</f>
        <v>-2.6415304803344934</v>
      </c>
      <c r="E137" s="62">
        <f t="shared" si="19"/>
        <v>-14.890149023013389</v>
      </c>
      <c r="F137" s="61">
        <f>'Расчет субсидий'!F137-1</f>
        <v>0</v>
      </c>
      <c r="G137" s="61">
        <f>F137*'Расчет субсидий'!G137</f>
        <v>0</v>
      </c>
      <c r="H137" s="62">
        <f t="shared" si="20"/>
        <v>0</v>
      </c>
      <c r="I137" s="61">
        <f>'Расчет субсидий'!J137-1</f>
        <v>-1.7721070352649804E-3</v>
      </c>
      <c r="J137" s="61">
        <f>I137*'Расчет субсидий'!K137</f>
        <v>-1.7721070352649804E-2</v>
      </c>
      <c r="K137" s="62">
        <f t="shared" si="21"/>
        <v>-9.9892611636586748E-2</v>
      </c>
      <c r="L137" s="61">
        <f>'Расчет субсидий'!N137-1</f>
        <v>-0.17668825161887136</v>
      </c>
      <c r="M137" s="61">
        <f>L137*'Расчет субсидий'!O137</f>
        <v>-2.6503237742830703</v>
      </c>
      <c r="N137" s="62">
        <f t="shared" si="22"/>
        <v>-14.93971629406032</v>
      </c>
      <c r="O137" s="61">
        <f>'Расчет субсидий'!R137-1</f>
        <v>3.2119205298013265E-2</v>
      </c>
      <c r="P137" s="61">
        <f>O137*'Расчет субсидий'!S137</f>
        <v>0.32119205298013265</v>
      </c>
      <c r="Q137" s="62">
        <f t="shared" si="23"/>
        <v>1.8105403551035963</v>
      </c>
      <c r="R137" s="61">
        <f>'Расчет субсидий'!V137-1</f>
        <v>-0.19947735191637628</v>
      </c>
      <c r="S137" s="61">
        <f>R137*'Расчет субсидий'!W137</f>
        <v>-1.9947735191637628</v>
      </c>
      <c r="T137" s="62">
        <f t="shared" si="24"/>
        <v>-11.244418790029673</v>
      </c>
      <c r="U137" s="61" t="s">
        <v>401</v>
      </c>
      <c r="V137" s="61" t="s">
        <v>401</v>
      </c>
      <c r="W137" s="63" t="s">
        <v>401</v>
      </c>
      <c r="X137" s="64">
        <f t="shared" si="25"/>
        <v>-6.9831567911538439</v>
      </c>
    </row>
    <row r="138" spans="1:24" ht="15" customHeight="1">
      <c r="A138" s="68" t="s">
        <v>123</v>
      </c>
      <c r="B138" s="69"/>
      <c r="C138" s="70"/>
      <c r="D138" s="70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</row>
    <row r="139" spans="1:24" ht="15" customHeight="1">
      <c r="A139" s="72" t="s">
        <v>124</v>
      </c>
      <c r="B139" s="60">
        <f>'Расчет субсидий'!AF139</f>
        <v>14.936363636363581</v>
      </c>
      <c r="C139" s="61">
        <f>'Расчет субсидий'!D139-1</f>
        <v>-0.20244248852720292</v>
      </c>
      <c r="D139" s="61">
        <f>C139*'Расчет субсидий'!E139</f>
        <v>-3.0366373279080436</v>
      </c>
      <c r="E139" s="62">
        <f t="shared" si="19"/>
        <v>-31.073155186715319</v>
      </c>
      <c r="F139" s="61">
        <f>'Расчет субсидий'!F139-1</f>
        <v>0</v>
      </c>
      <c r="G139" s="61">
        <f>F139*'Расчет субсидий'!G139</f>
        <v>0</v>
      </c>
      <c r="H139" s="62">
        <f t="shared" si="20"/>
        <v>0</v>
      </c>
      <c r="I139" s="61">
        <f>'Расчет субсидий'!J139-1</f>
        <v>-4.6345338983055928E-4</v>
      </c>
      <c r="J139" s="61">
        <f>I139*'Расчет субсидий'!K139</f>
        <v>-4.6345338983055928E-3</v>
      </c>
      <c r="K139" s="62">
        <f t="shared" si="21"/>
        <v>-4.7424033721982672E-2</v>
      </c>
      <c r="L139" s="61">
        <f>'Расчет субсидий'!N139-1</f>
        <v>0.21200740055504164</v>
      </c>
      <c r="M139" s="61">
        <f>L139*'Расчет субсидий'!O139</f>
        <v>3.1801110083256248</v>
      </c>
      <c r="N139" s="62">
        <f t="shared" si="22"/>
        <v>32.541285705909054</v>
      </c>
      <c r="O139" s="61">
        <f>'Расчет субсидий'!R139-1</f>
        <v>2.2802335279399566E-2</v>
      </c>
      <c r="P139" s="61">
        <f>O139*'Расчет субсидий'!S139</f>
        <v>0.22802335279399566</v>
      </c>
      <c r="Q139" s="62">
        <f t="shared" si="23"/>
        <v>2.3333063064347361</v>
      </c>
      <c r="R139" s="61">
        <f>'Расчет субсидий'!V139-1</f>
        <v>0.10927999999999982</v>
      </c>
      <c r="S139" s="61">
        <f>R139*'Расчет субсидий'!W139</f>
        <v>1.0927999999999982</v>
      </c>
      <c r="T139" s="62">
        <f t="shared" si="24"/>
        <v>11.182350844457096</v>
      </c>
      <c r="U139" s="61" t="s">
        <v>401</v>
      </c>
      <c r="V139" s="61" t="s">
        <v>401</v>
      </c>
      <c r="W139" s="63" t="s">
        <v>401</v>
      </c>
      <c r="X139" s="64">
        <f t="shared" si="25"/>
        <v>1.4596624993132696</v>
      </c>
    </row>
    <row r="140" spans="1:24" ht="15" customHeight="1">
      <c r="A140" s="72" t="s">
        <v>125</v>
      </c>
      <c r="B140" s="60">
        <f>'Расчет субсидий'!AF140</f>
        <v>90.154545454545541</v>
      </c>
      <c r="C140" s="61">
        <f>'Расчет субсидий'!D140-1</f>
        <v>0.18675975953617963</v>
      </c>
      <c r="D140" s="61">
        <f>C140*'Расчет субсидий'!E140</f>
        <v>2.8013963930426944</v>
      </c>
      <c r="E140" s="62">
        <f t="shared" si="19"/>
        <v>34.607992828129909</v>
      </c>
      <c r="F140" s="61">
        <f>'Расчет субсидий'!F140-1</f>
        <v>0</v>
      </c>
      <c r="G140" s="61">
        <f>F140*'Расчет субсидий'!G140</f>
        <v>0</v>
      </c>
      <c r="H140" s="62">
        <f t="shared" si="20"/>
        <v>0</v>
      </c>
      <c r="I140" s="61">
        <f>'Расчет субсидий'!J140-1</f>
        <v>-4.6345338983055928E-4</v>
      </c>
      <c r="J140" s="61">
        <f>I140*'Расчет субсидий'!K140</f>
        <v>-4.6345338983055928E-3</v>
      </c>
      <c r="K140" s="62">
        <f t="shared" si="21"/>
        <v>-5.7254273730279789E-2</v>
      </c>
      <c r="L140" s="61">
        <f>'Расчет субсидий'!N140-1</f>
        <v>0.21200740055504164</v>
      </c>
      <c r="M140" s="61">
        <f>L140*'Расчет субсидий'!O140</f>
        <v>3.1801110083256248</v>
      </c>
      <c r="N140" s="62">
        <f t="shared" si="22"/>
        <v>39.286571240727966</v>
      </c>
      <c r="O140" s="61">
        <f>'Расчет субсидий'!R140-1</f>
        <v>2.2802335279399566E-2</v>
      </c>
      <c r="P140" s="61">
        <f>O140*'Расчет субсидий'!S140</f>
        <v>0.22802335279399566</v>
      </c>
      <c r="Q140" s="62">
        <f t="shared" si="23"/>
        <v>2.8169632036862802</v>
      </c>
      <c r="R140" s="61">
        <f>'Расчет субсидий'!V140-1</f>
        <v>0.10927999999999982</v>
      </c>
      <c r="S140" s="61">
        <f>R140*'Расчет субсидий'!W140</f>
        <v>1.0927999999999982</v>
      </c>
      <c r="T140" s="62">
        <f t="shared" si="24"/>
        <v>13.500272455731656</v>
      </c>
      <c r="U140" s="61" t="s">
        <v>401</v>
      </c>
      <c r="V140" s="61" t="s">
        <v>401</v>
      </c>
      <c r="W140" s="63" t="s">
        <v>401</v>
      </c>
      <c r="X140" s="64">
        <f t="shared" si="25"/>
        <v>7.2976962202640081</v>
      </c>
    </row>
    <row r="141" spans="1:24" ht="15" customHeight="1">
      <c r="A141" s="72" t="s">
        <v>126</v>
      </c>
      <c r="B141" s="60">
        <f>'Расчет субсидий'!AF141</f>
        <v>19.263636363636238</v>
      </c>
      <c r="C141" s="61">
        <f>'Расчет субсидий'!D141-1</f>
        <v>-0.1958069712926368</v>
      </c>
      <c r="D141" s="61">
        <f>C141*'Расчет субсидий'!E141</f>
        <v>-2.9371045693895521</v>
      </c>
      <c r="E141" s="62">
        <f t="shared" si="19"/>
        <v>-36.287510561938674</v>
      </c>
      <c r="F141" s="61">
        <f>'Расчет субсидий'!F141-1</f>
        <v>0</v>
      </c>
      <c r="G141" s="61">
        <f>F141*'Расчет субсидий'!G141</f>
        <v>0</v>
      </c>
      <c r="H141" s="62">
        <f t="shared" si="20"/>
        <v>0</v>
      </c>
      <c r="I141" s="61">
        <f>'Расчет субсидий'!J141-1</f>
        <v>-4.6345338983055928E-4</v>
      </c>
      <c r="J141" s="61">
        <f>I141*'Расчет субсидий'!K141</f>
        <v>-4.6345338983055928E-3</v>
      </c>
      <c r="K141" s="62">
        <f t="shared" si="21"/>
        <v>-5.7259009276397897E-2</v>
      </c>
      <c r="L141" s="61">
        <f>'Расчет субсидий'!N141-1</f>
        <v>0.21200740055504164</v>
      </c>
      <c r="M141" s="61">
        <f>L141*'Расчет субсидий'!O141</f>
        <v>3.1801110083256248</v>
      </c>
      <c r="N141" s="62">
        <f t="shared" si="22"/>
        <v>39.28982066400787</v>
      </c>
      <c r="O141" s="61">
        <f>'Расчет субсидий'!R141-1</f>
        <v>2.2802335279399566E-2</v>
      </c>
      <c r="P141" s="61">
        <f>O141*'Расчет субсидий'!S141</f>
        <v>0.22802335279399566</v>
      </c>
      <c r="Q141" s="62">
        <f t="shared" si="23"/>
        <v>2.8171961969336823</v>
      </c>
      <c r="R141" s="61">
        <f>'Расчет субсидий'!V141-1</f>
        <v>0.10927999999999982</v>
      </c>
      <c r="S141" s="61">
        <f>R141*'Расчет субсидий'!W141</f>
        <v>1.0927999999999982</v>
      </c>
      <c r="T141" s="62">
        <f t="shared" si="24"/>
        <v>13.501389073909756</v>
      </c>
      <c r="U141" s="61" t="s">
        <v>401</v>
      </c>
      <c r="V141" s="61" t="s">
        <v>401</v>
      </c>
      <c r="W141" s="63" t="s">
        <v>401</v>
      </c>
      <c r="X141" s="64">
        <f t="shared" si="25"/>
        <v>1.5591952578317612</v>
      </c>
    </row>
    <row r="142" spans="1:24" ht="15" customHeight="1">
      <c r="A142" s="72" t="s">
        <v>127</v>
      </c>
      <c r="B142" s="60">
        <f>'Расчет субсидий'!AF142</f>
        <v>-30.727272727272748</v>
      </c>
      <c r="C142" s="61">
        <f>'Расчет субсидий'!D142-1</f>
        <v>-0.49202874919286532</v>
      </c>
      <c r="D142" s="61">
        <f>C142*'Расчет субсидий'!E142</f>
        <v>-7.3804312378929797</v>
      </c>
      <c r="E142" s="62">
        <f t="shared" si="19"/>
        <v>-78.630440573027627</v>
      </c>
      <c r="F142" s="61">
        <f>'Расчет субсидий'!F142-1</f>
        <v>0</v>
      </c>
      <c r="G142" s="61">
        <f>F142*'Расчет субсидий'!G142</f>
        <v>0</v>
      </c>
      <c r="H142" s="62">
        <f t="shared" si="20"/>
        <v>0</v>
      </c>
      <c r="I142" s="61">
        <f>'Расчет субсидий'!J142-1</f>
        <v>-4.6345338983055928E-4</v>
      </c>
      <c r="J142" s="61">
        <f>I142*'Расчет субсидий'!K142</f>
        <v>-4.6345338983055928E-3</v>
      </c>
      <c r="K142" s="62">
        <f t="shared" si="21"/>
        <v>-4.937590101827654E-2</v>
      </c>
      <c r="L142" s="61">
        <f>'Расчет субсидий'!N142-1</f>
        <v>0.21200740055504164</v>
      </c>
      <c r="M142" s="61">
        <f>L142*'Расчет субсидий'!O142</f>
        <v>3.1801110083256248</v>
      </c>
      <c r="N142" s="62">
        <f t="shared" si="22"/>
        <v>33.880612337656046</v>
      </c>
      <c r="O142" s="61">
        <f>'Расчет субсидий'!R142-1</f>
        <v>2.2802335279399566E-2</v>
      </c>
      <c r="P142" s="61">
        <f>O142*'Расчет субсидий'!S142</f>
        <v>0.22802335279399566</v>
      </c>
      <c r="Q142" s="62">
        <f t="shared" si="23"/>
        <v>2.4293399820698629</v>
      </c>
      <c r="R142" s="61">
        <f>'Расчет субсидий'!V142-1</f>
        <v>0.10927999999999982</v>
      </c>
      <c r="S142" s="61">
        <f>R142*'Расчет субсидий'!W142</f>
        <v>1.0927999999999982</v>
      </c>
      <c r="T142" s="62">
        <f t="shared" si="24"/>
        <v>11.64259142704724</v>
      </c>
      <c r="U142" s="61" t="s">
        <v>401</v>
      </c>
      <c r="V142" s="61" t="s">
        <v>401</v>
      </c>
      <c r="W142" s="63" t="s">
        <v>401</v>
      </c>
      <c r="X142" s="64">
        <f t="shared" si="25"/>
        <v>-2.8841314106716665</v>
      </c>
    </row>
    <row r="143" spans="1:24" ht="15" customHeight="1">
      <c r="A143" s="72" t="s">
        <v>128</v>
      </c>
      <c r="B143" s="60">
        <f>'Расчет субсидий'!AF143</f>
        <v>5.4454545454544814</v>
      </c>
      <c r="C143" s="61">
        <f>'Расчет субсидий'!D143-1</f>
        <v>-0.27232396085269039</v>
      </c>
      <c r="D143" s="61">
        <f>C143*'Расчет субсидий'!E143</f>
        <v>-4.0848594127903564</v>
      </c>
      <c r="E143" s="62">
        <f t="shared" si="19"/>
        <v>-54.06351801313987</v>
      </c>
      <c r="F143" s="61">
        <f>'Расчет субсидий'!F143-1</f>
        <v>0</v>
      </c>
      <c r="G143" s="61">
        <f>F143*'Расчет субсидий'!G143</f>
        <v>0</v>
      </c>
      <c r="H143" s="62">
        <f t="shared" si="20"/>
        <v>0</v>
      </c>
      <c r="I143" s="61">
        <f>'Расчет субсидий'!J143-1</f>
        <v>-4.6345338983055928E-4</v>
      </c>
      <c r="J143" s="61">
        <f>I143*'Расчет субсидий'!K143</f>
        <v>-4.6345338983055928E-3</v>
      </c>
      <c r="K143" s="62">
        <f t="shared" si="21"/>
        <v>-6.1338514150330432E-2</v>
      </c>
      <c r="L143" s="61">
        <f>'Расчет субсидий'!N143-1</f>
        <v>0.21200740055504164</v>
      </c>
      <c r="M143" s="61">
        <f>L143*'Расчет субсидий'!O143</f>
        <v>3.1801110083256248</v>
      </c>
      <c r="N143" s="62">
        <f t="shared" si="22"/>
        <v>42.089083468591944</v>
      </c>
      <c r="O143" s="61">
        <f>'Расчет субсидий'!R143-1</f>
        <v>2.2802335279399566E-2</v>
      </c>
      <c r="P143" s="61">
        <f>O143*'Расчет субсидий'!S143</f>
        <v>0.22802335279399566</v>
      </c>
      <c r="Q143" s="62">
        <f t="shared" si="23"/>
        <v>3.0179116085597868</v>
      </c>
      <c r="R143" s="61">
        <f>'Расчет субсидий'!V143-1</f>
        <v>0.10927999999999982</v>
      </c>
      <c r="S143" s="61">
        <f>R143*'Расчет субсидий'!W143</f>
        <v>1.0927999999999982</v>
      </c>
      <c r="T143" s="62">
        <f t="shared" si="24"/>
        <v>14.463315995592939</v>
      </c>
      <c r="U143" s="61" t="s">
        <v>401</v>
      </c>
      <c r="V143" s="61" t="s">
        <v>401</v>
      </c>
      <c r="W143" s="63" t="s">
        <v>401</v>
      </c>
      <c r="X143" s="64">
        <f t="shared" si="25"/>
        <v>0.41144041443095691</v>
      </c>
    </row>
    <row r="144" spans="1:24" ht="15" customHeight="1">
      <c r="A144" s="72" t="s">
        <v>129</v>
      </c>
      <c r="B144" s="60">
        <f>'Расчет субсидий'!AF144</f>
        <v>-11.372727272727275</v>
      </c>
      <c r="C144" s="61">
        <f>'Расчет субсидий'!D144-1</f>
        <v>-0.39568362170679761</v>
      </c>
      <c r="D144" s="61">
        <f>C144*'Расчет субсидий'!E144</f>
        <v>-5.9352543256019636</v>
      </c>
      <c r="E144" s="62">
        <f t="shared" si="19"/>
        <v>-46.90907795577148</v>
      </c>
      <c r="F144" s="61">
        <f>'Расчет субсидий'!F144-1</f>
        <v>0</v>
      </c>
      <c r="G144" s="61">
        <f>F144*'Расчет субсидий'!G144</f>
        <v>0</v>
      </c>
      <c r="H144" s="62">
        <f t="shared" si="20"/>
        <v>0</v>
      </c>
      <c r="I144" s="61">
        <f>'Расчет субсидий'!J144-1</f>
        <v>-4.6345338983055928E-4</v>
      </c>
      <c r="J144" s="61">
        <f>I144*'Расчет субсидий'!K144</f>
        <v>-4.6345338983055928E-3</v>
      </c>
      <c r="K144" s="62">
        <f t="shared" si="21"/>
        <v>-3.6628878898501679E-2</v>
      </c>
      <c r="L144" s="61">
        <f>'Расчет субсидий'!N144-1</f>
        <v>0.21200740055504164</v>
      </c>
      <c r="M144" s="61">
        <f>L144*'Расчет субсидий'!O144</f>
        <v>3.1801110083256248</v>
      </c>
      <c r="N144" s="62">
        <f t="shared" si="22"/>
        <v>25.133897726012627</v>
      </c>
      <c r="O144" s="61">
        <f>'Расчет субсидий'!R144-1</f>
        <v>2.2802335279399566E-2</v>
      </c>
      <c r="P144" s="61">
        <f>O144*'Расчет субсидий'!S144</f>
        <v>0.22802335279399566</v>
      </c>
      <c r="Q144" s="62">
        <f t="shared" si="23"/>
        <v>1.802174708135204</v>
      </c>
      <c r="R144" s="61">
        <f>'Расчет субсидий'!V144-1</f>
        <v>0.10927999999999982</v>
      </c>
      <c r="S144" s="61">
        <f>R144*'Расчет субсидий'!W144</f>
        <v>1.0927999999999982</v>
      </c>
      <c r="T144" s="62">
        <f t="shared" si="24"/>
        <v>8.6369071277948795</v>
      </c>
      <c r="U144" s="61" t="s">
        <v>401</v>
      </c>
      <c r="V144" s="61" t="s">
        <v>401</v>
      </c>
      <c r="W144" s="63" t="s">
        <v>401</v>
      </c>
      <c r="X144" s="64">
        <f t="shared" si="25"/>
        <v>-1.4389544983806504</v>
      </c>
    </row>
    <row r="145" spans="1:24" ht="15" customHeight="1">
      <c r="A145" s="72" t="s">
        <v>130</v>
      </c>
      <c r="B145" s="60">
        <f>'Расчет субсидий'!AF145</f>
        <v>-6.2181818181818471</v>
      </c>
      <c r="C145" s="61">
        <f>'Расчет субсидий'!D145-1</f>
        <v>-0.34252122731263923</v>
      </c>
      <c r="D145" s="61">
        <f>C145*'Расчет субсидий'!E145</f>
        <v>-5.1378184096895883</v>
      </c>
      <c r="E145" s="62">
        <f t="shared" si="19"/>
        <v>-49.800410920803984</v>
      </c>
      <c r="F145" s="61">
        <f>'Расчет субсидий'!F145-1</f>
        <v>0</v>
      </c>
      <c r="G145" s="61">
        <f>F145*'Расчет субсидий'!G145</f>
        <v>0</v>
      </c>
      <c r="H145" s="62">
        <f t="shared" si="20"/>
        <v>0</v>
      </c>
      <c r="I145" s="61">
        <f>'Расчет субсидий'!J145-1</f>
        <v>-4.6345338983055928E-4</v>
      </c>
      <c r="J145" s="61">
        <f>I145*'Расчет субсидий'!K145</f>
        <v>-4.6345338983055928E-3</v>
      </c>
      <c r="K145" s="62">
        <f t="shared" si="21"/>
        <v>-4.4922119498567184E-2</v>
      </c>
      <c r="L145" s="61">
        <f>'Расчет субсидий'!N145-1</f>
        <v>0.21200740055504164</v>
      </c>
      <c r="M145" s="61">
        <f>L145*'Расчет субсидий'!O145</f>
        <v>3.1801110083256248</v>
      </c>
      <c r="N145" s="62">
        <f t="shared" si="22"/>
        <v>30.824529471440915</v>
      </c>
      <c r="O145" s="61">
        <f>'Расчет субсидий'!R145-1</f>
        <v>2.2802335279399566E-2</v>
      </c>
      <c r="P145" s="61">
        <f>O145*'Расчет субсидий'!S145</f>
        <v>0.22802335279399566</v>
      </c>
      <c r="Q145" s="62">
        <f t="shared" si="23"/>
        <v>2.210209813422837</v>
      </c>
      <c r="R145" s="61">
        <f>'Расчет субсидий'!V145-1</f>
        <v>0.10927999999999982</v>
      </c>
      <c r="S145" s="61">
        <f>R145*'Расчет субсидий'!W145</f>
        <v>1.0927999999999982</v>
      </c>
      <c r="T145" s="62">
        <f t="shared" si="24"/>
        <v>10.592411937256948</v>
      </c>
      <c r="U145" s="61" t="s">
        <v>401</v>
      </c>
      <c r="V145" s="61" t="s">
        <v>401</v>
      </c>
      <c r="W145" s="63" t="s">
        <v>401</v>
      </c>
      <c r="X145" s="64">
        <f t="shared" si="25"/>
        <v>-0.64151858246827498</v>
      </c>
    </row>
    <row r="146" spans="1:24" ht="15" customHeight="1">
      <c r="A146" s="72" t="s">
        <v>131</v>
      </c>
      <c r="B146" s="60">
        <f>'Расчет субсидий'!AF146</f>
        <v>-12.918181818181893</v>
      </c>
      <c r="C146" s="61">
        <f>'Расчет субсидий'!D146-1</f>
        <v>-0.43417324923278366</v>
      </c>
      <c r="D146" s="61">
        <f>C146*'Расчет субсидий'!E146</f>
        <v>-6.5125987384917554</v>
      </c>
      <c r="E146" s="62">
        <f t="shared" si="19"/>
        <v>-41.72542778376485</v>
      </c>
      <c r="F146" s="61">
        <f>'Расчет субсидий'!F146-1</f>
        <v>0</v>
      </c>
      <c r="G146" s="61">
        <f>F146*'Расчет субсидий'!G146</f>
        <v>0</v>
      </c>
      <c r="H146" s="62">
        <f t="shared" si="20"/>
        <v>0</v>
      </c>
      <c r="I146" s="61">
        <f>'Расчет субсидий'!J146-1</f>
        <v>-4.6345338983055928E-4</v>
      </c>
      <c r="J146" s="61">
        <f>I146*'Расчет субсидий'!K146</f>
        <v>-4.6345338983055928E-3</v>
      </c>
      <c r="K146" s="62">
        <f t="shared" si="21"/>
        <v>-2.9692894841229594E-2</v>
      </c>
      <c r="L146" s="61">
        <f>'Расчет субсидий'!N146-1</f>
        <v>0.21200740055504164</v>
      </c>
      <c r="M146" s="61">
        <f>L146*'Расчет субсидий'!O146</f>
        <v>3.1801110083256248</v>
      </c>
      <c r="N146" s="62">
        <f t="shared" si="22"/>
        <v>20.374584332670914</v>
      </c>
      <c r="O146" s="61">
        <f>'Расчет субсидий'!R146-1</f>
        <v>2.2802335279399566E-2</v>
      </c>
      <c r="P146" s="61">
        <f>O146*'Расчет субсидий'!S146</f>
        <v>0.22802335279399566</v>
      </c>
      <c r="Q146" s="62">
        <f t="shared" si="23"/>
        <v>1.4609178796452646</v>
      </c>
      <c r="R146" s="61">
        <f>'Расчет субсидий'!V146-1</f>
        <v>0.10927999999999982</v>
      </c>
      <c r="S146" s="61">
        <f>R146*'Расчет субсидий'!W146</f>
        <v>1.0927999999999982</v>
      </c>
      <c r="T146" s="62">
        <f t="shared" si="24"/>
        <v>7.0014366481080073</v>
      </c>
      <c r="U146" s="61" t="s">
        <v>401</v>
      </c>
      <c r="V146" s="61" t="s">
        <v>401</v>
      </c>
      <c r="W146" s="63" t="s">
        <v>401</v>
      </c>
      <c r="X146" s="64">
        <f t="shared" si="25"/>
        <v>-2.0162989112704421</v>
      </c>
    </row>
    <row r="147" spans="1:24" ht="15" customHeight="1">
      <c r="A147" s="68" t="s">
        <v>132</v>
      </c>
      <c r="B147" s="69"/>
      <c r="C147" s="70"/>
      <c r="D147" s="70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</row>
    <row r="148" spans="1:24" ht="15" customHeight="1">
      <c r="A148" s="72" t="s">
        <v>133</v>
      </c>
      <c r="B148" s="60">
        <f>'Расчет субсидий'!AF148</f>
        <v>11.509090909090901</v>
      </c>
      <c r="C148" s="61">
        <f>'Расчет субсидий'!D148-1</f>
        <v>-2.6658029918155357E-2</v>
      </c>
      <c r="D148" s="61">
        <f>C148*'Расчет субсидий'!E148</f>
        <v>-0.39987044877233036</v>
      </c>
      <c r="E148" s="62">
        <f t="shared" si="19"/>
        <v>-3.0648736763950395</v>
      </c>
      <c r="F148" s="61">
        <f>'Расчет субсидий'!F148-1</f>
        <v>0</v>
      </c>
      <c r="G148" s="61">
        <f>F148*'Расчет субсидий'!G148</f>
        <v>0</v>
      </c>
      <c r="H148" s="62">
        <f t="shared" si="20"/>
        <v>0</v>
      </c>
      <c r="I148" s="61">
        <f>'Расчет субсидий'!J148-1</f>
        <v>1.2958163643093101E-3</v>
      </c>
      <c r="J148" s="61">
        <f>I148*'Расчет субсидий'!K148</f>
        <v>1.2958163643093101E-2</v>
      </c>
      <c r="K148" s="62">
        <f t="shared" si="21"/>
        <v>9.9320004181522911E-2</v>
      </c>
      <c r="L148" s="61">
        <f>'Расчет субсидий'!N148-1</f>
        <v>-4.4403330249768724E-2</v>
      </c>
      <c r="M148" s="61">
        <f>L148*'Расчет субсидий'!O148</f>
        <v>-0.66604995374653087</v>
      </c>
      <c r="N148" s="62">
        <f t="shared" si="22"/>
        <v>-5.1050508400137895</v>
      </c>
      <c r="O148" s="61">
        <f>'Расчет субсидий'!R148-1</f>
        <v>3.7875848690591685E-2</v>
      </c>
      <c r="P148" s="61">
        <f>O148*'Расчет субсидий'!S148</f>
        <v>0.37875848690591685</v>
      </c>
      <c r="Q148" s="62">
        <f t="shared" si="23"/>
        <v>2.9030575272395236</v>
      </c>
      <c r="R148" s="61">
        <f>'Расчет субсидий'!V148-1</f>
        <v>0.21757812499999996</v>
      </c>
      <c r="S148" s="61">
        <f>R148*'Расчет субсидий'!W148</f>
        <v>2.1757812499999996</v>
      </c>
      <c r="T148" s="62">
        <f t="shared" si="24"/>
        <v>16.676637894078684</v>
      </c>
      <c r="U148" s="61" t="s">
        <v>401</v>
      </c>
      <c r="V148" s="61" t="s">
        <v>401</v>
      </c>
      <c r="W148" s="63" t="s">
        <v>401</v>
      </c>
      <c r="X148" s="64">
        <f t="shared" si="25"/>
        <v>1.5015774980301484</v>
      </c>
    </row>
    <row r="149" spans="1:24" ht="15" customHeight="1">
      <c r="A149" s="72" t="s">
        <v>134</v>
      </c>
      <c r="B149" s="60">
        <f>'Расчет субсидий'!AF149</f>
        <v>22.31818181818187</v>
      </c>
      <c r="C149" s="61">
        <f>'Расчет субсидий'!D149-1</f>
        <v>2.483510912455289E-2</v>
      </c>
      <c r="D149" s="61">
        <f>C149*'Расчет субсидий'!E149</f>
        <v>0.37252663686829335</v>
      </c>
      <c r="E149" s="62">
        <f t="shared" si="19"/>
        <v>3.656204987270038</v>
      </c>
      <c r="F149" s="61">
        <f>'Расчет субсидий'!F149-1</f>
        <v>0</v>
      </c>
      <c r="G149" s="61">
        <f>F149*'Расчет субсидий'!G149</f>
        <v>0</v>
      </c>
      <c r="H149" s="62">
        <f t="shared" si="20"/>
        <v>0</v>
      </c>
      <c r="I149" s="61">
        <f>'Расчет субсидий'!J149-1</f>
        <v>1.2958163643093101E-3</v>
      </c>
      <c r="J149" s="61">
        <f>I149*'Расчет субсидий'!K149</f>
        <v>1.2958163643093101E-2</v>
      </c>
      <c r="K149" s="62">
        <f t="shared" si="21"/>
        <v>0.12717936879903879</v>
      </c>
      <c r="L149" s="61">
        <f>'Расчет субсидий'!N149-1</f>
        <v>-4.4403330249768724E-2</v>
      </c>
      <c r="M149" s="61">
        <f>L149*'Расчет субсидий'!O149</f>
        <v>-0.66604995374653087</v>
      </c>
      <c r="N149" s="62">
        <f t="shared" si="22"/>
        <v>-6.5370229176927648</v>
      </c>
      <c r="O149" s="61">
        <f>'Расчет субсидий'!R149-1</f>
        <v>3.7875848690591685E-2</v>
      </c>
      <c r="P149" s="61">
        <f>O149*'Расчет субсидий'!S149</f>
        <v>0.37875848690591685</v>
      </c>
      <c r="Q149" s="62">
        <f t="shared" si="23"/>
        <v>3.7173681872468851</v>
      </c>
      <c r="R149" s="61">
        <f>'Расчет субсидий'!V149-1</f>
        <v>0.21757812499999996</v>
      </c>
      <c r="S149" s="61">
        <f>R149*'Расчет субсидий'!W149</f>
        <v>2.1757812499999996</v>
      </c>
      <c r="T149" s="62">
        <f t="shared" si="24"/>
        <v>21.354452192558671</v>
      </c>
      <c r="U149" s="61" t="s">
        <v>401</v>
      </c>
      <c r="V149" s="61" t="s">
        <v>401</v>
      </c>
      <c r="W149" s="63" t="s">
        <v>401</v>
      </c>
      <c r="X149" s="64">
        <f t="shared" si="25"/>
        <v>2.2739745836707721</v>
      </c>
    </row>
    <row r="150" spans="1:24" ht="15" customHeight="1">
      <c r="A150" s="72" t="s">
        <v>135</v>
      </c>
      <c r="B150" s="60">
        <f>'Расчет субсидий'!AF150</f>
        <v>35.172727272727229</v>
      </c>
      <c r="C150" s="61">
        <f>'Расчет субсидий'!D150-1</f>
        <v>4.6779946916824633E-2</v>
      </c>
      <c r="D150" s="61">
        <f>C150*'Расчет субсидий'!E150</f>
        <v>0.70169920375236949</v>
      </c>
      <c r="E150" s="62">
        <f t="shared" si="19"/>
        <v>9.4810908848588848</v>
      </c>
      <c r="F150" s="61">
        <f>'Расчет субсидий'!F150-1</f>
        <v>0</v>
      </c>
      <c r="G150" s="61">
        <f>F150*'Расчет субсидий'!G150</f>
        <v>0</v>
      </c>
      <c r="H150" s="62">
        <f t="shared" si="20"/>
        <v>0</v>
      </c>
      <c r="I150" s="61">
        <f>'Расчет субсидий'!J150-1</f>
        <v>1.2958163643093101E-3</v>
      </c>
      <c r="J150" s="61">
        <f>I150*'Расчет субсидий'!K150</f>
        <v>1.2958163643093101E-2</v>
      </c>
      <c r="K150" s="62">
        <f t="shared" si="21"/>
        <v>0.17508574406818961</v>
      </c>
      <c r="L150" s="61">
        <f>'Расчет субсидий'!N150-1</f>
        <v>-4.4403330249768724E-2</v>
      </c>
      <c r="M150" s="61">
        <f>L150*'Расчет субсидий'!O150</f>
        <v>-0.66604995374653087</v>
      </c>
      <c r="N150" s="62">
        <f t="shared" si="22"/>
        <v>-8.9994118727195307</v>
      </c>
      <c r="O150" s="61">
        <f>'Расчет субсидий'!R150-1</f>
        <v>3.7875848690591685E-2</v>
      </c>
      <c r="P150" s="61">
        <f>O150*'Расчет субсидий'!S150</f>
        <v>0.37875848690591685</v>
      </c>
      <c r="Q150" s="62">
        <f t="shared" si="23"/>
        <v>5.1176396076315269</v>
      </c>
      <c r="R150" s="61">
        <f>'Расчет субсидий'!V150-1</f>
        <v>0.21757812499999996</v>
      </c>
      <c r="S150" s="61">
        <f>R150*'Расчет субсидий'!W150</f>
        <v>2.1757812499999996</v>
      </c>
      <c r="T150" s="62">
        <f t="shared" si="24"/>
        <v>29.398322908888158</v>
      </c>
      <c r="U150" s="61" t="s">
        <v>401</v>
      </c>
      <c r="V150" s="61" t="s">
        <v>401</v>
      </c>
      <c r="W150" s="63" t="s">
        <v>401</v>
      </c>
      <c r="X150" s="64">
        <f t="shared" si="25"/>
        <v>2.603147150554848</v>
      </c>
    </row>
    <row r="151" spans="1:24" ht="15" customHeight="1">
      <c r="A151" s="72" t="s">
        <v>136</v>
      </c>
      <c r="B151" s="60">
        <f>'Расчет субсидий'!AF151</f>
        <v>1.3727272727271611</v>
      </c>
      <c r="C151" s="61">
        <f>'Расчет субсидий'!D151-1</f>
        <v>-0.12061838730575647</v>
      </c>
      <c r="D151" s="61">
        <f>C151*'Расчет субсидий'!E151</f>
        <v>-1.809275809586347</v>
      </c>
      <c r="E151" s="62">
        <f t="shared" si="19"/>
        <v>-26.945694466006351</v>
      </c>
      <c r="F151" s="61">
        <f>'Расчет субсидий'!F151-1</f>
        <v>0</v>
      </c>
      <c r="G151" s="61">
        <f>F151*'Расчет субсидий'!G151</f>
        <v>0</v>
      </c>
      <c r="H151" s="62">
        <f t="shared" si="20"/>
        <v>0</v>
      </c>
      <c r="I151" s="61">
        <f>'Расчет субсидий'!J151-1</f>
        <v>1.2958163643093101E-3</v>
      </c>
      <c r="J151" s="61">
        <f>I151*'Расчет субсидий'!K151</f>
        <v>1.2958163643093101E-2</v>
      </c>
      <c r="K151" s="62">
        <f t="shared" si="21"/>
        <v>0.19298700425731563</v>
      </c>
      <c r="L151" s="61">
        <f>'Расчет субсидий'!N151-1</f>
        <v>-4.4403330249768724E-2</v>
      </c>
      <c r="M151" s="61">
        <f>L151*'Расчет субсидий'!O151</f>
        <v>-0.66604995374653087</v>
      </c>
      <c r="N151" s="62">
        <f t="shared" si="22"/>
        <v>-9.9195371195809727</v>
      </c>
      <c r="O151" s="61">
        <f>'Расчет субсидий'!R151-1</f>
        <v>3.7875848690591685E-2</v>
      </c>
      <c r="P151" s="61">
        <f>O151*'Расчет субсидий'!S151</f>
        <v>0.37875848690591685</v>
      </c>
      <c r="Q151" s="62">
        <f t="shared" si="23"/>
        <v>5.6408815120935438</v>
      </c>
      <c r="R151" s="61">
        <f>'Расчет субсидий'!V151-1</f>
        <v>0.21757812499999996</v>
      </c>
      <c r="S151" s="61">
        <f>R151*'Расчет субсидий'!W151</f>
        <v>2.1757812499999996</v>
      </c>
      <c r="T151" s="62">
        <f t="shared" si="24"/>
        <v>32.404090341963631</v>
      </c>
      <c r="U151" s="61" t="s">
        <v>401</v>
      </c>
      <c r="V151" s="61" t="s">
        <v>401</v>
      </c>
      <c r="W151" s="63" t="s">
        <v>401</v>
      </c>
      <c r="X151" s="64">
        <f t="shared" si="25"/>
        <v>9.2172137216131489E-2</v>
      </c>
    </row>
    <row r="152" spans="1:24" ht="15" customHeight="1">
      <c r="A152" s="72" t="s">
        <v>137</v>
      </c>
      <c r="B152" s="60">
        <f>'Расчет субсидий'!AF152</f>
        <v>-0.12727272727272521</v>
      </c>
      <c r="C152" s="61">
        <f>'Расчет субсидий'!D152-1</f>
        <v>-0.13975556653950638</v>
      </c>
      <c r="D152" s="61">
        <f>C152*'Расчет субсидий'!E152</f>
        <v>-2.0963334980925956</v>
      </c>
      <c r="E152" s="62">
        <f t="shared" si="19"/>
        <v>-1.3690398277819753</v>
      </c>
      <c r="F152" s="61">
        <f>'Расчет субсидий'!F152-1</f>
        <v>0</v>
      </c>
      <c r="G152" s="61">
        <f>F152*'Расчет субсидий'!G152</f>
        <v>0</v>
      </c>
      <c r="H152" s="62">
        <f t="shared" si="20"/>
        <v>0</v>
      </c>
      <c r="I152" s="61">
        <f>'Расчет субсидий'!J152-1</f>
        <v>1.2958163643093101E-3</v>
      </c>
      <c r="J152" s="61">
        <f>I152*'Расчет субсидий'!K152</f>
        <v>1.2958163643093101E-2</v>
      </c>
      <c r="K152" s="62">
        <f t="shared" si="21"/>
        <v>8.4625094902372466E-3</v>
      </c>
      <c r="L152" s="61">
        <f>'Расчет субсидий'!N152-1</f>
        <v>-4.4403330249768724E-2</v>
      </c>
      <c r="M152" s="61">
        <f>L152*'Расчет субсидий'!O152</f>
        <v>-0.66604995374653087</v>
      </c>
      <c r="N152" s="62">
        <f t="shared" si="22"/>
        <v>-0.43497321146707479</v>
      </c>
      <c r="O152" s="61">
        <f>'Расчет субсидий'!R152-1</f>
        <v>3.7875848690591685E-2</v>
      </c>
      <c r="P152" s="61">
        <f>O152*'Расчет субсидий'!S152</f>
        <v>0.37875848690591685</v>
      </c>
      <c r="Q152" s="62">
        <f t="shared" si="23"/>
        <v>0.24735351229012043</v>
      </c>
      <c r="R152" s="61">
        <f>'Расчет субсидий'!V152-1</f>
        <v>0.21757812499999996</v>
      </c>
      <c r="S152" s="61">
        <f>R152*'Расчет субсидий'!W152</f>
        <v>2.1757812499999996</v>
      </c>
      <c r="T152" s="62">
        <f t="shared" si="24"/>
        <v>1.4209242901959673</v>
      </c>
      <c r="U152" s="61" t="s">
        <v>401</v>
      </c>
      <c r="V152" s="61" t="s">
        <v>401</v>
      </c>
      <c r="W152" s="63" t="s">
        <v>401</v>
      </c>
      <c r="X152" s="64">
        <f t="shared" si="25"/>
        <v>-0.19488555129011687</v>
      </c>
    </row>
    <row r="153" spans="1:24" ht="15" customHeight="1">
      <c r="A153" s="72" t="s">
        <v>138</v>
      </c>
      <c r="B153" s="60">
        <f>'Расчет субсидий'!AF153</f>
        <v>39.654545454545541</v>
      </c>
      <c r="C153" s="61">
        <f>'Расчет субсидий'!D153-1</f>
        <v>0.16113675603105815</v>
      </c>
      <c r="D153" s="61">
        <f>C153*'Расчет субсидий'!E153</f>
        <v>2.4170513404658722</v>
      </c>
      <c r="E153" s="62">
        <f t="shared" si="19"/>
        <v>22.194532375875841</v>
      </c>
      <c r="F153" s="61">
        <f>'Расчет субсидий'!F153-1</f>
        <v>0</v>
      </c>
      <c r="G153" s="61">
        <f>F153*'Расчет субсидий'!G153</f>
        <v>0</v>
      </c>
      <c r="H153" s="62">
        <f t="shared" si="20"/>
        <v>0</v>
      </c>
      <c r="I153" s="61">
        <f>'Расчет субсидий'!J153-1</f>
        <v>1.2958163643093101E-3</v>
      </c>
      <c r="J153" s="61">
        <f>I153*'Расчет субсидий'!K153</f>
        <v>1.2958163643093101E-2</v>
      </c>
      <c r="K153" s="62">
        <f t="shared" si="21"/>
        <v>0.11898811485447962</v>
      </c>
      <c r="L153" s="61">
        <f>'Расчет субсидий'!N153-1</f>
        <v>-4.4403330249768724E-2</v>
      </c>
      <c r="M153" s="61">
        <f>L153*'Расчет субсидий'!O153</f>
        <v>-0.66604995374653087</v>
      </c>
      <c r="N153" s="62">
        <f t="shared" si="22"/>
        <v>-6.1159922484429794</v>
      </c>
      <c r="O153" s="61">
        <f>'Расчет субсидий'!R153-1</f>
        <v>3.7875848690591685E-2</v>
      </c>
      <c r="P153" s="61">
        <f>O153*'Расчет субсидий'!S153</f>
        <v>0.37875848690591685</v>
      </c>
      <c r="Q153" s="62">
        <f t="shared" si="23"/>
        <v>3.4779432937700205</v>
      </c>
      <c r="R153" s="61">
        <f>'Расчет субсидий'!V153-1</f>
        <v>0.21757812499999996</v>
      </c>
      <c r="S153" s="61">
        <f>R153*'Расчет субсидий'!W153</f>
        <v>2.1757812499999996</v>
      </c>
      <c r="T153" s="62">
        <f t="shared" si="24"/>
        <v>19.979073918488179</v>
      </c>
      <c r="U153" s="61" t="s">
        <v>401</v>
      </c>
      <c r="V153" s="61" t="s">
        <v>401</v>
      </c>
      <c r="W153" s="63" t="s">
        <v>401</v>
      </c>
      <c r="X153" s="64">
        <f t="shared" si="25"/>
        <v>4.3184992872683505</v>
      </c>
    </row>
    <row r="154" spans="1:24" ht="15" customHeight="1">
      <c r="A154" s="68" t="s">
        <v>139</v>
      </c>
      <c r="B154" s="69"/>
      <c r="C154" s="70"/>
      <c r="D154" s="70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</row>
    <row r="155" spans="1:24" ht="15" customHeight="1">
      <c r="A155" s="72" t="s">
        <v>140</v>
      </c>
      <c r="B155" s="60">
        <f>'Расчет субсидий'!AF155</f>
        <v>12.518181818181802</v>
      </c>
      <c r="C155" s="61">
        <f>'Расчет субсидий'!D155-1</f>
        <v>-0.18674689882079298</v>
      </c>
      <c r="D155" s="61">
        <f>C155*'Расчет субсидий'!E155</f>
        <v>-2.8012034823118945</v>
      </c>
      <c r="E155" s="62">
        <f t="shared" si="19"/>
        <v>-39.552263761993402</v>
      </c>
      <c r="F155" s="61">
        <f>'Расчет субсидий'!F155-1</f>
        <v>0</v>
      </c>
      <c r="G155" s="61">
        <f>F155*'Расчет субсидий'!G155</f>
        <v>0</v>
      </c>
      <c r="H155" s="62">
        <f t="shared" si="20"/>
        <v>0</v>
      </c>
      <c r="I155" s="61">
        <f>'Расчет субсидий'!J155-1</f>
        <v>9.0571593163926156E-3</v>
      </c>
      <c r="J155" s="61">
        <f>I155*'Расчет субсидий'!K155</f>
        <v>9.0571593163926156E-2</v>
      </c>
      <c r="K155" s="62">
        <f t="shared" si="21"/>
        <v>1.2788473114445102</v>
      </c>
      <c r="L155" s="61">
        <f>'Расчет субсидий'!N155-1</f>
        <v>3.3308660251665234E-3</v>
      </c>
      <c r="M155" s="61">
        <f>L155*'Расчет субсидий'!O155</f>
        <v>4.9962990377497851E-2</v>
      </c>
      <c r="N155" s="62">
        <f t="shared" si="22"/>
        <v>0.70546441421591211</v>
      </c>
      <c r="O155" s="61">
        <f>'Расчет субсидий'!R155-1</f>
        <v>0.1371960784313726</v>
      </c>
      <c r="P155" s="61">
        <f>O155*'Расчет субсидий'!S155</f>
        <v>1.371960784313726</v>
      </c>
      <c r="Q155" s="62">
        <f t="shared" si="23"/>
        <v>19.371729028232696</v>
      </c>
      <c r="R155" s="61">
        <f>'Расчет субсидий'!V155-1</f>
        <v>0.21752812499999985</v>
      </c>
      <c r="S155" s="61">
        <f>R155*'Расчет субсидий'!W155</f>
        <v>2.1752812499999985</v>
      </c>
      <c r="T155" s="62">
        <f t="shared" si="24"/>
        <v>30.714404826282092</v>
      </c>
      <c r="U155" s="61" t="s">
        <v>401</v>
      </c>
      <c r="V155" s="61" t="s">
        <v>401</v>
      </c>
      <c r="W155" s="63" t="s">
        <v>401</v>
      </c>
      <c r="X155" s="64">
        <f t="shared" si="25"/>
        <v>0.88657313554325379</v>
      </c>
    </row>
    <row r="156" spans="1:24" ht="15" customHeight="1">
      <c r="A156" s="72" t="s">
        <v>141</v>
      </c>
      <c r="B156" s="60">
        <f>'Расчет субсидий'!AF156</f>
        <v>11.081818181818221</v>
      </c>
      <c r="C156" s="61">
        <f>'Расчет субсидий'!D156-1</f>
        <v>-0.17909852186218678</v>
      </c>
      <c r="D156" s="61">
        <f>C156*'Расчет субсидий'!E156</f>
        <v>-2.6864778279328014</v>
      </c>
      <c r="E156" s="62">
        <f t="shared" si="19"/>
        <v>-29.732442641767356</v>
      </c>
      <c r="F156" s="61">
        <f>'Расчет субсидий'!F156-1</f>
        <v>0</v>
      </c>
      <c r="G156" s="61">
        <f>F156*'Расчет субсидий'!G156</f>
        <v>0</v>
      </c>
      <c r="H156" s="62">
        <f t="shared" si="20"/>
        <v>0</v>
      </c>
      <c r="I156" s="61">
        <f>'Расчет субсидий'!J156-1</f>
        <v>9.0571593163926156E-3</v>
      </c>
      <c r="J156" s="61">
        <f>I156*'Расчет субсидий'!K156</f>
        <v>9.0571593163926156E-2</v>
      </c>
      <c r="K156" s="62">
        <f t="shared" si="21"/>
        <v>1.0023960260234399</v>
      </c>
      <c r="L156" s="61">
        <f>'Расчет субсидий'!N156-1</f>
        <v>3.3308660251665234E-3</v>
      </c>
      <c r="M156" s="61">
        <f>L156*'Расчет субсидий'!O156</f>
        <v>4.9962990377497851E-2</v>
      </c>
      <c r="N156" s="62">
        <f t="shared" si="22"/>
        <v>0.55296259294021899</v>
      </c>
      <c r="O156" s="61">
        <f>'Расчет субсидий'!R156-1</f>
        <v>0.1371960784313726</v>
      </c>
      <c r="P156" s="61">
        <f>O156*'Расчет субсидий'!S156</f>
        <v>1.371960784313726</v>
      </c>
      <c r="Q156" s="62">
        <f t="shared" si="23"/>
        <v>15.184099009575881</v>
      </c>
      <c r="R156" s="61">
        <f>'Расчет субсидий'!V156-1</f>
        <v>0.21752812499999985</v>
      </c>
      <c r="S156" s="61">
        <f>R156*'Расчет субсидий'!W156</f>
        <v>2.1752812499999985</v>
      </c>
      <c r="T156" s="62">
        <f t="shared" si="24"/>
        <v>24.074803195046041</v>
      </c>
      <c r="U156" s="61" t="s">
        <v>401</v>
      </c>
      <c r="V156" s="61" t="s">
        <v>401</v>
      </c>
      <c r="W156" s="63" t="s">
        <v>401</v>
      </c>
      <c r="X156" s="64">
        <f t="shared" si="25"/>
        <v>1.0012987899223469</v>
      </c>
    </row>
    <row r="157" spans="1:24" ht="15" customHeight="1">
      <c r="A157" s="72" t="s">
        <v>142</v>
      </c>
      <c r="B157" s="60">
        <f>'Расчет субсидий'!AF157</f>
        <v>69.618181818181711</v>
      </c>
      <c r="C157" s="61">
        <f>'Расчет субсидий'!D157-1</f>
        <v>0.13178359187283006</v>
      </c>
      <c r="D157" s="61">
        <f>C157*'Расчет субсидий'!E157</f>
        <v>1.976753878092451</v>
      </c>
      <c r="E157" s="62">
        <f t="shared" si="19"/>
        <v>24.294689735237167</v>
      </c>
      <c r="F157" s="61">
        <f>'Расчет субсидий'!F157-1</f>
        <v>0</v>
      </c>
      <c r="G157" s="61">
        <f>F157*'Расчет субсидий'!G157</f>
        <v>0</v>
      </c>
      <c r="H157" s="62">
        <f t="shared" si="20"/>
        <v>0</v>
      </c>
      <c r="I157" s="61">
        <f>'Расчет субсидий'!J157-1</f>
        <v>9.0571593163926156E-3</v>
      </c>
      <c r="J157" s="61">
        <f>I157*'Расчет субсидий'!K157</f>
        <v>9.0571593163926156E-2</v>
      </c>
      <c r="K157" s="62">
        <f t="shared" si="21"/>
        <v>1.1131425005054687</v>
      </c>
      <c r="L157" s="61">
        <f>'Расчет субсидий'!N157-1</f>
        <v>3.3308660251665234E-3</v>
      </c>
      <c r="M157" s="61">
        <f>L157*'Расчет субсидий'!O157</f>
        <v>4.9962990377497851E-2</v>
      </c>
      <c r="N157" s="62">
        <f t="shared" si="22"/>
        <v>0.6140548719384783</v>
      </c>
      <c r="O157" s="61">
        <f>'Расчет субсидий'!R157-1</f>
        <v>0.1371960784313726</v>
      </c>
      <c r="P157" s="61">
        <f>O157*'Расчет субсидий'!S157</f>
        <v>1.371960784313726</v>
      </c>
      <c r="Q157" s="62">
        <f t="shared" si="23"/>
        <v>16.86166495141978</v>
      </c>
      <c r="R157" s="61">
        <f>'Расчет субсидий'!V157-1</f>
        <v>0.21752812499999985</v>
      </c>
      <c r="S157" s="61">
        <f>R157*'Расчет субсидий'!W157</f>
        <v>2.1752812499999985</v>
      </c>
      <c r="T157" s="62">
        <f t="shared" si="24"/>
        <v>26.734629759080807</v>
      </c>
      <c r="U157" s="61" t="s">
        <v>401</v>
      </c>
      <c r="V157" s="61" t="s">
        <v>401</v>
      </c>
      <c r="W157" s="63" t="s">
        <v>401</v>
      </c>
      <c r="X157" s="64">
        <f t="shared" si="25"/>
        <v>5.6645304959476004</v>
      </c>
    </row>
    <row r="158" spans="1:24" ht="15" customHeight="1">
      <c r="A158" s="72" t="s">
        <v>143</v>
      </c>
      <c r="B158" s="60">
        <f>'Расчет субсидий'!AF158</f>
        <v>207.18181818181802</v>
      </c>
      <c r="C158" s="61">
        <f>'Расчет субсидий'!D158-1</f>
        <v>0.1054160991226627</v>
      </c>
      <c r="D158" s="61">
        <f>C158*'Расчет субсидий'!E158</f>
        <v>1.5812414868399405</v>
      </c>
      <c r="E158" s="62">
        <f t="shared" si="19"/>
        <v>62.175623563733822</v>
      </c>
      <c r="F158" s="61">
        <f>'Расчет субсидий'!F158-1</f>
        <v>0</v>
      </c>
      <c r="G158" s="61">
        <f>F158*'Расчет субсидий'!G158</f>
        <v>0</v>
      </c>
      <c r="H158" s="62">
        <f t="shared" si="20"/>
        <v>0</v>
      </c>
      <c r="I158" s="61">
        <f>'Расчет субсидий'!J158-1</f>
        <v>9.0571593163926156E-3</v>
      </c>
      <c r="J158" s="61">
        <f>I158*'Расчет субсидий'!K158</f>
        <v>9.0571593163926156E-2</v>
      </c>
      <c r="K158" s="62">
        <f t="shared" si="21"/>
        <v>3.5613442532310362</v>
      </c>
      <c r="L158" s="61">
        <f>'Расчет субсидий'!N158-1</f>
        <v>3.3308660251665234E-3</v>
      </c>
      <c r="M158" s="61">
        <f>L158*'Расчет субсидий'!O158</f>
        <v>4.9962990377497851E-2</v>
      </c>
      <c r="N158" s="62">
        <f t="shared" si="22"/>
        <v>1.9645829607202889</v>
      </c>
      <c r="O158" s="61">
        <f>'Расчет субсидий'!R158-1</f>
        <v>0.1371960784313726</v>
      </c>
      <c r="P158" s="61">
        <f>O158*'Расчет субсидий'!S158</f>
        <v>1.371960784313726</v>
      </c>
      <c r="Q158" s="62">
        <f t="shared" si="23"/>
        <v>53.946546419149136</v>
      </c>
      <c r="R158" s="61">
        <f>'Расчет субсидий'!V158-1</f>
        <v>0.21752812499999985</v>
      </c>
      <c r="S158" s="61">
        <f>R158*'Расчет субсидий'!W158</f>
        <v>2.1752812499999985</v>
      </c>
      <c r="T158" s="62">
        <f t="shared" si="24"/>
        <v>85.533720984983717</v>
      </c>
      <c r="U158" s="61" t="s">
        <v>401</v>
      </c>
      <c r="V158" s="61" t="s">
        <v>401</v>
      </c>
      <c r="W158" s="63" t="s">
        <v>401</v>
      </c>
      <c r="X158" s="64">
        <f t="shared" si="25"/>
        <v>5.269018104695089</v>
      </c>
    </row>
    <row r="159" spans="1:24" ht="15" customHeight="1">
      <c r="A159" s="72" t="s">
        <v>144</v>
      </c>
      <c r="B159" s="60">
        <f>'Расчет субсидий'!AF159</f>
        <v>41.427272727272793</v>
      </c>
      <c r="C159" s="61">
        <f>'Расчет субсидий'!D159-1</f>
        <v>8.4108062530102945E-2</v>
      </c>
      <c r="D159" s="61">
        <f>C159*'Расчет субсидий'!E159</f>
        <v>1.2616209379515442</v>
      </c>
      <c r="E159" s="62">
        <f t="shared" si="19"/>
        <v>10.559975044566343</v>
      </c>
      <c r="F159" s="61">
        <f>'Расчет субсидий'!F159-1</f>
        <v>0</v>
      </c>
      <c r="G159" s="61">
        <f>F159*'Расчет субсидий'!G159</f>
        <v>0</v>
      </c>
      <c r="H159" s="62">
        <f t="shared" si="20"/>
        <v>0</v>
      </c>
      <c r="I159" s="61">
        <f>'Расчет субсидий'!J159-1</f>
        <v>9.0571593163926156E-3</v>
      </c>
      <c r="J159" s="61">
        <f>I159*'Расчет субсидий'!K159</f>
        <v>9.0571593163926156E-2</v>
      </c>
      <c r="K159" s="62">
        <f t="shared" si="21"/>
        <v>0.75809915227834479</v>
      </c>
      <c r="L159" s="61">
        <f>'Расчет субсидий'!N159-1</f>
        <v>3.3308660251665234E-3</v>
      </c>
      <c r="M159" s="61">
        <f>L159*'Расчет субсидий'!O159</f>
        <v>4.9962990377497851E-2</v>
      </c>
      <c r="N159" s="62">
        <f t="shared" si="22"/>
        <v>0.41819845855994331</v>
      </c>
      <c r="O159" s="61">
        <f>'Расчет субсидий'!R159-1</f>
        <v>0.1371960784313726</v>
      </c>
      <c r="P159" s="61">
        <f>O159*'Расчет субсидий'!S159</f>
        <v>1.371960784313726</v>
      </c>
      <c r="Q159" s="62">
        <f t="shared" si="23"/>
        <v>11.483537732022848</v>
      </c>
      <c r="R159" s="61">
        <f>'Расчет субсидий'!V159-1</f>
        <v>0.21752812499999985</v>
      </c>
      <c r="S159" s="61">
        <f>R159*'Расчет субсидий'!W159</f>
        <v>2.1752812499999985</v>
      </c>
      <c r="T159" s="62">
        <f t="shared" si="24"/>
        <v>18.207462339845318</v>
      </c>
      <c r="U159" s="61" t="s">
        <v>401</v>
      </c>
      <c r="V159" s="61" t="s">
        <v>401</v>
      </c>
      <c r="W159" s="63" t="s">
        <v>401</v>
      </c>
      <c r="X159" s="64">
        <f t="shared" si="25"/>
        <v>4.9493975558066925</v>
      </c>
    </row>
    <row r="160" spans="1:24" ht="15" customHeight="1">
      <c r="A160" s="72" t="s">
        <v>145</v>
      </c>
      <c r="B160" s="60">
        <f>'Расчет субсидий'!AF160</f>
        <v>32.009090909090958</v>
      </c>
      <c r="C160" s="61">
        <f>'Расчет субсидий'!D160-1</f>
        <v>0.2048470477174007</v>
      </c>
      <c r="D160" s="61">
        <f>C160*'Расчет субсидий'!E160</f>
        <v>3.0727057157610105</v>
      </c>
      <c r="E160" s="62">
        <f t="shared" si="19"/>
        <v>14.548446654998962</v>
      </c>
      <c r="F160" s="61">
        <f>'Расчет субсидий'!F160-1</f>
        <v>0</v>
      </c>
      <c r="G160" s="61">
        <f>F160*'Расчет субсидий'!G160</f>
        <v>0</v>
      </c>
      <c r="H160" s="62">
        <f t="shared" si="20"/>
        <v>0</v>
      </c>
      <c r="I160" s="61">
        <f>'Расчет субсидий'!J160-1</f>
        <v>9.0571593163926156E-3</v>
      </c>
      <c r="J160" s="61">
        <f>I160*'Расчет субсидий'!K160</f>
        <v>9.0571593163926156E-2</v>
      </c>
      <c r="K160" s="62">
        <f t="shared" si="21"/>
        <v>0.42883247323191909</v>
      </c>
      <c r="L160" s="61">
        <f>'Расчет субсидий'!N160-1</f>
        <v>3.3308660251665234E-3</v>
      </c>
      <c r="M160" s="61">
        <f>L160*'Расчет субсидий'!O160</f>
        <v>4.9962990377497851E-2</v>
      </c>
      <c r="N160" s="62">
        <f t="shared" si="22"/>
        <v>0.2365615088040503</v>
      </c>
      <c r="O160" s="61">
        <f>'Расчет субсидий'!R160-1</f>
        <v>0.1371960784313726</v>
      </c>
      <c r="P160" s="61">
        <f>O160*'Расчет субсидий'!S160</f>
        <v>1.371960784313726</v>
      </c>
      <c r="Q160" s="62">
        <f t="shared" si="23"/>
        <v>6.4958704574138997</v>
      </c>
      <c r="R160" s="61">
        <f>'Расчет субсидий'!V160-1</f>
        <v>0.21752812499999985</v>
      </c>
      <c r="S160" s="61">
        <f>R160*'Расчет субсидий'!W160</f>
        <v>2.1752812499999985</v>
      </c>
      <c r="T160" s="62">
        <f t="shared" si="24"/>
        <v>10.299379814642126</v>
      </c>
      <c r="U160" s="61" t="s">
        <v>401</v>
      </c>
      <c r="V160" s="61" t="s">
        <v>401</v>
      </c>
      <c r="W160" s="63" t="s">
        <v>401</v>
      </c>
      <c r="X160" s="64">
        <f t="shared" si="25"/>
        <v>6.7604823336161592</v>
      </c>
    </row>
    <row r="161" spans="1:24" ht="15" customHeight="1">
      <c r="A161" s="72" t="s">
        <v>146</v>
      </c>
      <c r="B161" s="60">
        <f>'Расчет субсидий'!AF161</f>
        <v>35.836363636363785</v>
      </c>
      <c r="C161" s="61">
        <f>'Расчет субсидий'!D161-1</f>
        <v>-0.13038882238596206</v>
      </c>
      <c r="D161" s="61">
        <f>C161*'Расчет субсидий'!E161</f>
        <v>-1.9558323357894309</v>
      </c>
      <c r="E161" s="62">
        <f t="shared" si="19"/>
        <v>-40.468922426021372</v>
      </c>
      <c r="F161" s="61">
        <f>'Расчет субсидий'!F161-1</f>
        <v>0</v>
      </c>
      <c r="G161" s="61">
        <f>F161*'Расчет субсидий'!G161</f>
        <v>0</v>
      </c>
      <c r="H161" s="62">
        <f t="shared" si="20"/>
        <v>0</v>
      </c>
      <c r="I161" s="61">
        <f>'Расчет субсидий'!J161-1</f>
        <v>9.0571593163926156E-3</v>
      </c>
      <c r="J161" s="61">
        <f>I161*'Расчет субсидий'!K161</f>
        <v>9.0571593163926156E-2</v>
      </c>
      <c r="K161" s="62">
        <f t="shared" si="21"/>
        <v>1.8740536756043864</v>
      </c>
      <c r="L161" s="61">
        <f>'Расчет субсидий'!N161-1</f>
        <v>3.3308660251665234E-3</v>
      </c>
      <c r="M161" s="61">
        <f>L161*'Расчет субсидий'!O161</f>
        <v>4.9962990377497851E-2</v>
      </c>
      <c r="N161" s="62">
        <f t="shared" si="22"/>
        <v>1.0338045571492689</v>
      </c>
      <c r="O161" s="61">
        <f>'Расчет субсидий'!R161-1</f>
        <v>0.1371960784313726</v>
      </c>
      <c r="P161" s="61">
        <f>O161*'Расчет субсидий'!S161</f>
        <v>1.371960784313726</v>
      </c>
      <c r="Q161" s="62">
        <f t="shared" si="23"/>
        <v>28.387798655310306</v>
      </c>
      <c r="R161" s="61">
        <f>'Расчет субсидий'!V161-1</f>
        <v>0.21752812499999985</v>
      </c>
      <c r="S161" s="61">
        <f>R161*'Расчет субсидий'!W161</f>
        <v>2.1752812499999985</v>
      </c>
      <c r="T161" s="62">
        <f t="shared" si="24"/>
        <v>45.009629174321198</v>
      </c>
      <c r="U161" s="61" t="s">
        <v>401</v>
      </c>
      <c r="V161" s="61" t="s">
        <v>401</v>
      </c>
      <c r="W161" s="63" t="s">
        <v>401</v>
      </c>
      <c r="X161" s="64">
        <f t="shared" si="25"/>
        <v>1.7319442820657176</v>
      </c>
    </row>
    <row r="162" spans="1:24" ht="15" customHeight="1">
      <c r="A162" s="72" t="s">
        <v>147</v>
      </c>
      <c r="B162" s="60">
        <f>'Расчет субсидий'!AF162</f>
        <v>-45.436363636363694</v>
      </c>
      <c r="C162" s="61">
        <f>'Расчет субсидий'!D162-1</f>
        <v>-0.44060483694382979</v>
      </c>
      <c r="D162" s="61">
        <f>C162*'Расчет субсидий'!E162</f>
        <v>-6.6090725541574464</v>
      </c>
      <c r="E162" s="62">
        <f t="shared" si="19"/>
        <v>-102.7941812187337</v>
      </c>
      <c r="F162" s="61">
        <f>'Расчет субсидий'!F162-1</f>
        <v>0</v>
      </c>
      <c r="G162" s="61">
        <f>F162*'Расчет субсидий'!G162</f>
        <v>0</v>
      </c>
      <c r="H162" s="62">
        <f t="shared" si="20"/>
        <v>0</v>
      </c>
      <c r="I162" s="61">
        <f>'Расчет субсидий'!J162-1</f>
        <v>9.0571593163926156E-3</v>
      </c>
      <c r="J162" s="61">
        <f>I162*'Расчет субсидий'!K162</f>
        <v>9.0571593163926156E-2</v>
      </c>
      <c r="K162" s="62">
        <f t="shared" si="21"/>
        <v>1.4087048802491102</v>
      </c>
      <c r="L162" s="61">
        <f>'Расчет субсидий'!N162-1</f>
        <v>3.3308660251665234E-3</v>
      </c>
      <c r="M162" s="61">
        <f>L162*'Расчет субсидий'!O162</f>
        <v>4.9962990377497851E-2</v>
      </c>
      <c r="N162" s="62">
        <f t="shared" si="22"/>
        <v>0.77709915347556813</v>
      </c>
      <c r="O162" s="61">
        <f>'Расчет субсидий'!R162-1</f>
        <v>0.1371960784313726</v>
      </c>
      <c r="P162" s="61">
        <f>O162*'Расчет субсидий'!S162</f>
        <v>1.371960784313726</v>
      </c>
      <c r="Q162" s="62">
        <f t="shared" si="23"/>
        <v>21.338786090194503</v>
      </c>
      <c r="R162" s="61">
        <f>'Расчет субсидий'!V162-1</f>
        <v>0.21752812499999985</v>
      </c>
      <c r="S162" s="61">
        <f>R162*'Расчет субсидий'!W162</f>
        <v>2.1752812499999985</v>
      </c>
      <c r="T162" s="62">
        <f t="shared" si="24"/>
        <v>33.833227458450821</v>
      </c>
      <c r="U162" s="61" t="s">
        <v>401</v>
      </c>
      <c r="V162" s="61" t="s">
        <v>401</v>
      </c>
      <c r="W162" s="63" t="s">
        <v>401</v>
      </c>
      <c r="X162" s="64">
        <f t="shared" si="25"/>
        <v>-2.9212959363022977</v>
      </c>
    </row>
    <row r="163" spans="1:24" ht="15" customHeight="1">
      <c r="A163" s="72" t="s">
        <v>148</v>
      </c>
      <c r="B163" s="60">
        <f>'Расчет субсидий'!AF163</f>
        <v>191.91818181818167</v>
      </c>
      <c r="C163" s="61">
        <f>'Расчет субсидий'!D163-1</f>
        <v>0.21024016501023191</v>
      </c>
      <c r="D163" s="61">
        <f>C163*'Расчет субсидий'!E163</f>
        <v>3.1536024751534786</v>
      </c>
      <c r="E163" s="62">
        <f t="shared" si="19"/>
        <v>88.466615426599603</v>
      </c>
      <c r="F163" s="61">
        <f>'Расчет субсидий'!F163-1</f>
        <v>0</v>
      </c>
      <c r="G163" s="61">
        <f>F163*'Расчет субсидий'!G163</f>
        <v>0</v>
      </c>
      <c r="H163" s="62">
        <f t="shared" si="20"/>
        <v>0</v>
      </c>
      <c r="I163" s="61">
        <f>'Расчет субсидий'!J163-1</f>
        <v>9.0571593163926156E-3</v>
      </c>
      <c r="J163" s="61">
        <f>I163*'Расчет субсидий'!K163</f>
        <v>9.0571593163926156E-2</v>
      </c>
      <c r="K163" s="62">
        <f t="shared" si="21"/>
        <v>2.5407648440590278</v>
      </c>
      <c r="L163" s="61">
        <f>'Расчет субсидий'!N163-1</f>
        <v>3.3308660251665234E-3</v>
      </c>
      <c r="M163" s="61">
        <f>L163*'Расчет субсидий'!O163</f>
        <v>4.9962990377497851E-2</v>
      </c>
      <c r="N163" s="62">
        <f t="shared" si="22"/>
        <v>1.4015896708965783</v>
      </c>
      <c r="O163" s="61">
        <f>'Расчет субсидий'!R163-1</f>
        <v>0.1371960784313726</v>
      </c>
      <c r="P163" s="61">
        <f>O163*'Расчет субсидий'!S163</f>
        <v>1.371960784313726</v>
      </c>
      <c r="Q163" s="62">
        <f t="shared" si="23"/>
        <v>38.487009076929212</v>
      </c>
      <c r="R163" s="61">
        <f>'Расчет субсидий'!V163-1</f>
        <v>0.21752812499999985</v>
      </c>
      <c r="S163" s="61">
        <f>R163*'Расчет субсидий'!W163</f>
        <v>2.1752812499999985</v>
      </c>
      <c r="T163" s="62">
        <f t="shared" si="24"/>
        <v>61.022202799697233</v>
      </c>
      <c r="U163" s="61" t="s">
        <v>401</v>
      </c>
      <c r="V163" s="61" t="s">
        <v>401</v>
      </c>
      <c r="W163" s="63" t="s">
        <v>401</v>
      </c>
      <c r="X163" s="64">
        <f t="shared" si="25"/>
        <v>6.8413790930086273</v>
      </c>
    </row>
    <row r="164" spans="1:24" ht="15" customHeight="1">
      <c r="A164" s="72" t="s">
        <v>149</v>
      </c>
      <c r="B164" s="60">
        <f>'Расчет субсидий'!AF164</f>
        <v>69.572727272727207</v>
      </c>
      <c r="C164" s="61">
        <f>'Расчет субсидий'!D164-1</f>
        <v>-2.1611432572059885E-2</v>
      </c>
      <c r="D164" s="61">
        <f>C164*'Расчет субсидий'!E164</f>
        <v>-0.32417148858089828</v>
      </c>
      <c r="E164" s="62">
        <f t="shared" si="19"/>
        <v>-6.7051552420182876</v>
      </c>
      <c r="F164" s="61">
        <f>'Расчет субсидий'!F164-1</f>
        <v>0</v>
      </c>
      <c r="G164" s="61">
        <f>F164*'Расчет субсидий'!G164</f>
        <v>0</v>
      </c>
      <c r="H164" s="62">
        <f t="shared" si="20"/>
        <v>0</v>
      </c>
      <c r="I164" s="61">
        <f>'Расчет субсидий'!J164-1</f>
        <v>9.0571593163926156E-3</v>
      </c>
      <c r="J164" s="61">
        <f>I164*'Расчет субсидий'!K164</f>
        <v>9.0571593163926156E-2</v>
      </c>
      <c r="K164" s="62">
        <f t="shared" si="21"/>
        <v>1.8733806459647788</v>
      </c>
      <c r="L164" s="61">
        <f>'Расчет субсидий'!N164-1</f>
        <v>3.3308660251665234E-3</v>
      </c>
      <c r="M164" s="61">
        <f>L164*'Расчет субсидий'!O164</f>
        <v>4.9962990377497851E-2</v>
      </c>
      <c r="N164" s="62">
        <f t="shared" si="22"/>
        <v>1.0334332865087423</v>
      </c>
      <c r="O164" s="61">
        <f>'Расчет субсидий'!R164-1</f>
        <v>0.1371960784313726</v>
      </c>
      <c r="P164" s="61">
        <f>O164*'Расчет субсидий'!S164</f>
        <v>1.371960784313726</v>
      </c>
      <c r="Q164" s="62">
        <f t="shared" si="23"/>
        <v>28.377603733923078</v>
      </c>
      <c r="R164" s="61">
        <f>'Расчет субсидий'!V164-1</f>
        <v>0.21752812499999985</v>
      </c>
      <c r="S164" s="61">
        <f>R164*'Расчет субсидий'!W164</f>
        <v>2.1752812499999985</v>
      </c>
      <c r="T164" s="62">
        <f t="shared" si="24"/>
        <v>44.9934648483489</v>
      </c>
      <c r="U164" s="61" t="s">
        <v>401</v>
      </c>
      <c r="V164" s="61" t="s">
        <v>401</v>
      </c>
      <c r="W164" s="63" t="s">
        <v>401</v>
      </c>
      <c r="X164" s="64">
        <f t="shared" si="25"/>
        <v>3.3636051292742501</v>
      </c>
    </row>
    <row r="165" spans="1:24" ht="15" customHeight="1">
      <c r="A165" s="72" t="s">
        <v>150</v>
      </c>
      <c r="B165" s="60">
        <f>'Расчет субсидий'!AF165</f>
        <v>-14.181818181818244</v>
      </c>
      <c r="C165" s="61">
        <f>'Расчет субсидий'!D165-1</f>
        <v>-0.33169409113293868</v>
      </c>
      <c r="D165" s="61">
        <f>C165*'Расчет субсидий'!E165</f>
        <v>-4.9754113669940807</v>
      </c>
      <c r="E165" s="62">
        <f t="shared" si="19"/>
        <v>-54.798442985207551</v>
      </c>
      <c r="F165" s="61">
        <f>'Расчет субсидий'!F165-1</f>
        <v>0</v>
      </c>
      <c r="G165" s="61">
        <f>F165*'Расчет субсидий'!G165</f>
        <v>0</v>
      </c>
      <c r="H165" s="62">
        <f t="shared" si="20"/>
        <v>0</v>
      </c>
      <c r="I165" s="61">
        <f>'Расчет субсидий'!J165-1</f>
        <v>9.0571593163926156E-3</v>
      </c>
      <c r="J165" s="61">
        <f>I165*'Расчет субсидий'!K165</f>
        <v>9.0571593163926156E-2</v>
      </c>
      <c r="K165" s="62">
        <f t="shared" si="21"/>
        <v>0.99754209611643685</v>
      </c>
      <c r="L165" s="61">
        <f>'Расчет субсидий'!N165-1</f>
        <v>3.3308660251665234E-3</v>
      </c>
      <c r="M165" s="61">
        <f>L165*'Расчет субсидий'!O165</f>
        <v>4.9962990377497851E-2</v>
      </c>
      <c r="N165" s="62">
        <f t="shared" si="22"/>
        <v>0.55028496693448326</v>
      </c>
      <c r="O165" s="61">
        <f>'Расчет субсидий'!R165-1</f>
        <v>0.1371960784313726</v>
      </c>
      <c r="P165" s="61">
        <f>O165*'Расчет субсидий'!S165</f>
        <v>1.371960784313726</v>
      </c>
      <c r="Q165" s="62">
        <f t="shared" si="23"/>
        <v>15.110572628405098</v>
      </c>
      <c r="R165" s="61">
        <f>'Расчет субсидий'!V165-1</f>
        <v>0.21752812499999985</v>
      </c>
      <c r="S165" s="61">
        <f>R165*'Расчет субсидий'!W165</f>
        <v>2.1752812499999985</v>
      </c>
      <c r="T165" s="62">
        <f t="shared" si="24"/>
        <v>23.958225111933292</v>
      </c>
      <c r="U165" s="61" t="s">
        <v>401</v>
      </c>
      <c r="V165" s="61" t="s">
        <v>401</v>
      </c>
      <c r="W165" s="63" t="s">
        <v>401</v>
      </c>
      <c r="X165" s="64">
        <f t="shared" si="25"/>
        <v>-1.2876347491389324</v>
      </c>
    </row>
    <row r="166" spans="1:24" ht="15" customHeight="1">
      <c r="A166" s="72" t="s">
        <v>151</v>
      </c>
      <c r="B166" s="60">
        <f>'Расчет субсидий'!AF166</f>
        <v>51.727272727272748</v>
      </c>
      <c r="C166" s="61">
        <f>'Расчет субсидий'!D166-1</f>
        <v>-4.8363347631003251E-2</v>
      </c>
      <c r="D166" s="61">
        <f>C166*'Расчет субсидий'!E166</f>
        <v>-0.72545021446504876</v>
      </c>
      <c r="E166" s="62">
        <f t="shared" si="19"/>
        <v>-12.66759836145931</v>
      </c>
      <c r="F166" s="61">
        <f>'Расчет субсидий'!F166-1</f>
        <v>0</v>
      </c>
      <c r="G166" s="61">
        <f>F166*'Расчет субсидий'!G166</f>
        <v>0</v>
      </c>
      <c r="H166" s="62">
        <f t="shared" si="20"/>
        <v>0</v>
      </c>
      <c r="I166" s="61">
        <f>'Расчет субсидий'!J166-1</f>
        <v>9.0571593163926156E-3</v>
      </c>
      <c r="J166" s="61">
        <f>I166*'Расчет субсидий'!K166</f>
        <v>9.0571593163926156E-2</v>
      </c>
      <c r="K166" s="62">
        <f t="shared" si="21"/>
        <v>1.5815345316344747</v>
      </c>
      <c r="L166" s="61">
        <f>'Расчет субсидий'!N166-1</f>
        <v>3.3308660251665234E-3</v>
      </c>
      <c r="M166" s="61">
        <f>L166*'Расчет субсидий'!O166</f>
        <v>4.9962990377497851E-2</v>
      </c>
      <c r="N166" s="62">
        <f t="shared" si="22"/>
        <v>0.87243904877237022</v>
      </c>
      <c r="O166" s="61">
        <f>'Расчет субсидий'!R166-1</f>
        <v>0.1371960784313726</v>
      </c>
      <c r="P166" s="61">
        <f>O166*'Расчет субсидий'!S166</f>
        <v>1.371960784313726</v>
      </c>
      <c r="Q166" s="62">
        <f t="shared" si="23"/>
        <v>23.956775857009973</v>
      </c>
      <c r="R166" s="61">
        <f>'Расчет субсидий'!V166-1</f>
        <v>0.21752812499999985</v>
      </c>
      <c r="S166" s="61">
        <f>R166*'Расчет субсидий'!W166</f>
        <v>2.1752812499999985</v>
      </c>
      <c r="T166" s="62">
        <f t="shared" si="24"/>
        <v>37.984121651315235</v>
      </c>
      <c r="U166" s="61" t="s">
        <v>401</v>
      </c>
      <c r="V166" s="61" t="s">
        <v>401</v>
      </c>
      <c r="W166" s="63" t="s">
        <v>401</v>
      </c>
      <c r="X166" s="64">
        <f t="shared" si="25"/>
        <v>2.9623264033901</v>
      </c>
    </row>
    <row r="167" spans="1:24" ht="15" customHeight="1">
      <c r="A167" s="68" t="s">
        <v>152</v>
      </c>
      <c r="B167" s="69"/>
      <c r="C167" s="70"/>
      <c r="D167" s="70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</row>
    <row r="168" spans="1:24" ht="15" customHeight="1">
      <c r="A168" s="72" t="s">
        <v>67</v>
      </c>
      <c r="B168" s="60">
        <f>'Расчет субсидий'!AF168</f>
        <v>-97.86363636363626</v>
      </c>
      <c r="C168" s="61">
        <f>'Расчет субсидий'!D168-1</f>
        <v>-0.4615234909355701</v>
      </c>
      <c r="D168" s="61">
        <f>C168*'Расчет субсидий'!E168</f>
        <v>-6.9228523640335515</v>
      </c>
      <c r="E168" s="62">
        <f t="shared" si="19"/>
        <v>-131.03450969646164</v>
      </c>
      <c r="F168" s="61">
        <f>'Расчет субсидий'!F168-1</f>
        <v>0</v>
      </c>
      <c r="G168" s="61">
        <f>F168*'Расчет субсидий'!G168</f>
        <v>0</v>
      </c>
      <c r="H168" s="62">
        <f t="shared" si="20"/>
        <v>0</v>
      </c>
      <c r="I168" s="61">
        <f>'Расчет субсидий'!J168-1</f>
        <v>0.1132508105977823</v>
      </c>
      <c r="J168" s="61">
        <f>I168*'Расчет субсидий'!K168</f>
        <v>1.132508105977823</v>
      </c>
      <c r="K168" s="62">
        <f t="shared" si="21"/>
        <v>21.435910603127407</v>
      </c>
      <c r="L168" s="61">
        <f>'Расчет субсидий'!N168-1</f>
        <v>9.8445595854922185E-2</v>
      </c>
      <c r="M168" s="61">
        <f>L168*'Расчет субсидий'!O168</f>
        <v>1.4766839378238328</v>
      </c>
      <c r="N168" s="62">
        <f t="shared" si="22"/>
        <v>27.950409108052497</v>
      </c>
      <c r="O168" s="61">
        <f>'Расчет субсидий'!R168-1</f>
        <v>1.345679012345613E-3</v>
      </c>
      <c r="P168" s="61">
        <f>O168*'Расчет субсидий'!S168</f>
        <v>1.345679012345613E-2</v>
      </c>
      <c r="Q168" s="62">
        <f t="shared" si="23"/>
        <v>0.25470771340960457</v>
      </c>
      <c r="R168" s="61">
        <f>'Расчет субсидий'!V168-1</f>
        <v>-8.7015585019772135E-2</v>
      </c>
      <c r="S168" s="61">
        <f>R168*'Расчет субсидий'!W168</f>
        <v>-0.87015585019772135</v>
      </c>
      <c r="T168" s="62">
        <f t="shared" si="24"/>
        <v>-16.470154091764122</v>
      </c>
      <c r="U168" s="61" t="s">
        <v>401</v>
      </c>
      <c r="V168" s="61" t="s">
        <v>401</v>
      </c>
      <c r="W168" s="63" t="s">
        <v>401</v>
      </c>
      <c r="X168" s="64">
        <f t="shared" si="25"/>
        <v>-5.170359380306162</v>
      </c>
    </row>
    <row r="169" spans="1:24" ht="15" customHeight="1">
      <c r="A169" s="72" t="s">
        <v>153</v>
      </c>
      <c r="B169" s="60">
        <f>'Расчет субсидий'!AF169</f>
        <v>67.927272727272793</v>
      </c>
      <c r="C169" s="61">
        <f>'Расчет субсидий'!D169-1</f>
        <v>0.18234933225556427</v>
      </c>
      <c r="D169" s="61">
        <f>C169*'Расчет субсидий'!E169</f>
        <v>2.735239983833464</v>
      </c>
      <c r="E169" s="62">
        <f t="shared" si="19"/>
        <v>41.401169298488895</v>
      </c>
      <c r="F169" s="61">
        <f>'Расчет субсидий'!F169-1</f>
        <v>0</v>
      </c>
      <c r="G169" s="61">
        <f>F169*'Расчет субсидий'!G169</f>
        <v>0</v>
      </c>
      <c r="H169" s="62">
        <f t="shared" si="20"/>
        <v>0</v>
      </c>
      <c r="I169" s="61">
        <f>'Расчет субсидий'!J169-1</f>
        <v>0.1132508105977823</v>
      </c>
      <c r="J169" s="61">
        <f>I169*'Расчет субсидий'!K169</f>
        <v>1.132508105977823</v>
      </c>
      <c r="K169" s="62">
        <f t="shared" si="21"/>
        <v>17.141881555045885</v>
      </c>
      <c r="L169" s="61">
        <f>'Расчет субсидий'!N169-1</f>
        <v>9.8445595854922185E-2</v>
      </c>
      <c r="M169" s="61">
        <f>L169*'Расчет субсидий'!O169</f>
        <v>1.4766839378238328</v>
      </c>
      <c r="N169" s="62">
        <f t="shared" si="22"/>
        <v>22.351399537718248</v>
      </c>
      <c r="O169" s="61">
        <f>'Расчет субсидий'!R169-1</f>
        <v>1.345679012345613E-3</v>
      </c>
      <c r="P169" s="61">
        <f>O169*'Расчет субсидий'!S169</f>
        <v>1.345679012345613E-2</v>
      </c>
      <c r="Q169" s="62">
        <f t="shared" si="23"/>
        <v>0.20368481354773929</v>
      </c>
      <c r="R169" s="61">
        <f>'Расчет субсидий'!V169-1</f>
        <v>-8.7015585019772135E-2</v>
      </c>
      <c r="S169" s="61">
        <f>R169*'Расчет субсидий'!W169</f>
        <v>-0.87015585019772135</v>
      </c>
      <c r="T169" s="62">
        <f t="shared" si="24"/>
        <v>-13.170862477527978</v>
      </c>
      <c r="U169" s="61" t="s">
        <v>401</v>
      </c>
      <c r="V169" s="61" t="s">
        <v>401</v>
      </c>
      <c r="W169" s="63" t="s">
        <v>401</v>
      </c>
      <c r="X169" s="64">
        <f t="shared" si="25"/>
        <v>4.4877329675608548</v>
      </c>
    </row>
    <row r="170" spans="1:24" ht="15" customHeight="1">
      <c r="A170" s="72" t="s">
        <v>154</v>
      </c>
      <c r="B170" s="60">
        <f>'Расчет субсидий'!AF170</f>
        <v>117.24545454545455</v>
      </c>
      <c r="C170" s="61">
        <f>'Расчет субсидий'!D170-1</f>
        <v>0.2088832939016656</v>
      </c>
      <c r="D170" s="61">
        <f>C170*'Расчет субсидий'!E170</f>
        <v>3.1332494085249838</v>
      </c>
      <c r="E170" s="62">
        <f t="shared" si="19"/>
        <v>75.190057439240505</v>
      </c>
      <c r="F170" s="61">
        <f>'Расчет субсидий'!F170-1</f>
        <v>0</v>
      </c>
      <c r="G170" s="61">
        <f>F170*'Расчет субсидий'!G170</f>
        <v>0</v>
      </c>
      <c r="H170" s="62">
        <f t="shared" si="20"/>
        <v>0</v>
      </c>
      <c r="I170" s="61">
        <f>'Расчет субсидий'!J170-1</f>
        <v>0.1132508105977823</v>
      </c>
      <c r="J170" s="61">
        <f>I170*'Расчет субсидий'!K170</f>
        <v>1.132508105977823</v>
      </c>
      <c r="K170" s="62">
        <f t="shared" si="21"/>
        <v>27.177328848189262</v>
      </c>
      <c r="L170" s="61">
        <f>'Расчет субсидий'!N170-1</f>
        <v>9.8445595854922185E-2</v>
      </c>
      <c r="M170" s="61">
        <f>L170*'Расчет субсидий'!O170</f>
        <v>1.4766839378238328</v>
      </c>
      <c r="N170" s="62">
        <f t="shared" si="22"/>
        <v>35.436677910951083</v>
      </c>
      <c r="O170" s="61">
        <f>'Расчет субсидий'!R170-1</f>
        <v>1.345679012345613E-3</v>
      </c>
      <c r="P170" s="61">
        <f>O170*'Расчет субсидий'!S170</f>
        <v>1.345679012345613E-2</v>
      </c>
      <c r="Q170" s="62">
        <f t="shared" si="23"/>
        <v>0.32292891193963269</v>
      </c>
      <c r="R170" s="61">
        <f>'Расчет субсидий'!V170-1</f>
        <v>-8.7015585019772135E-2</v>
      </c>
      <c r="S170" s="61">
        <f>R170*'Расчет субсидий'!W170</f>
        <v>-0.87015585019772135</v>
      </c>
      <c r="T170" s="62">
        <f t="shared" si="24"/>
        <v>-20.881538564865934</v>
      </c>
      <c r="U170" s="61" t="s">
        <v>401</v>
      </c>
      <c r="V170" s="61" t="s">
        <v>401</v>
      </c>
      <c r="W170" s="63" t="s">
        <v>401</v>
      </c>
      <c r="X170" s="64">
        <f t="shared" si="25"/>
        <v>4.8857423922523742</v>
      </c>
    </row>
    <row r="171" spans="1:24" ht="15" customHeight="1">
      <c r="A171" s="72" t="s">
        <v>155</v>
      </c>
      <c r="B171" s="60">
        <f>'Расчет субсидий'!AF171</f>
        <v>-60.200000000000045</v>
      </c>
      <c r="C171" s="61">
        <f>'Расчет субсидий'!D171-1</f>
        <v>-0.29094139078888703</v>
      </c>
      <c r="D171" s="61">
        <f>C171*'Расчет субсидий'!E171</f>
        <v>-4.3641208618333058</v>
      </c>
      <c r="E171" s="62">
        <f t="shared" si="19"/>
        <v>-100.59629018545441</v>
      </c>
      <c r="F171" s="61">
        <f>'Расчет субсидий'!F171-1</f>
        <v>0</v>
      </c>
      <c r="G171" s="61">
        <f>F171*'Расчет субсидий'!G171</f>
        <v>0</v>
      </c>
      <c r="H171" s="62">
        <f t="shared" si="20"/>
        <v>0</v>
      </c>
      <c r="I171" s="61">
        <f>'Расчет субсидий'!J171-1</f>
        <v>0.1132508105977823</v>
      </c>
      <c r="J171" s="61">
        <f>I171*'Расчет субсидий'!K171</f>
        <v>1.132508105977823</v>
      </c>
      <c r="K171" s="62">
        <f t="shared" si="21"/>
        <v>26.105169328070737</v>
      </c>
      <c r="L171" s="61">
        <f>'Расчет субсидий'!N171-1</f>
        <v>9.8445595854922185E-2</v>
      </c>
      <c r="M171" s="61">
        <f>L171*'Расчет субсидий'!O171</f>
        <v>1.4766839378238328</v>
      </c>
      <c r="N171" s="62">
        <f t="shared" si="22"/>
        <v>34.038682846909623</v>
      </c>
      <c r="O171" s="61">
        <f>'Расчет субсидий'!R171-1</f>
        <v>1.345679012345613E-3</v>
      </c>
      <c r="P171" s="61">
        <f>O171*'Расчет субсидий'!S171</f>
        <v>1.345679012345613E-2</v>
      </c>
      <c r="Q171" s="62">
        <f t="shared" si="23"/>
        <v>0.31018920123474264</v>
      </c>
      <c r="R171" s="61">
        <f>'Расчет субсидий'!V171-1</f>
        <v>-8.7015585019772135E-2</v>
      </c>
      <c r="S171" s="61">
        <f>R171*'Расчет субсидий'!W171</f>
        <v>-0.87015585019772135</v>
      </c>
      <c r="T171" s="62">
        <f t="shared" si="24"/>
        <v>-20.05775119076074</v>
      </c>
      <c r="U171" s="61" t="s">
        <v>401</v>
      </c>
      <c r="V171" s="61" t="s">
        <v>401</v>
      </c>
      <c r="W171" s="63" t="s">
        <v>401</v>
      </c>
      <c r="X171" s="64">
        <f t="shared" si="25"/>
        <v>-2.6116278781059155</v>
      </c>
    </row>
    <row r="172" spans="1:24" ht="15" customHeight="1">
      <c r="A172" s="72" t="s">
        <v>156</v>
      </c>
      <c r="B172" s="60">
        <f>'Расчет субсидий'!AF172</f>
        <v>12.972727272727525</v>
      </c>
      <c r="C172" s="61">
        <f>'Расчет субсидий'!D172-1</f>
        <v>-8.380305788626552E-2</v>
      </c>
      <c r="D172" s="61">
        <f>C172*'Расчет субсидий'!E172</f>
        <v>-1.2570458682939827</v>
      </c>
      <c r="E172" s="62">
        <f t="shared" si="19"/>
        <v>-32.914336789349285</v>
      </c>
      <c r="F172" s="61">
        <f>'Расчет субсидий'!F172-1</f>
        <v>0</v>
      </c>
      <c r="G172" s="61">
        <f>F172*'Расчет субсидий'!G172</f>
        <v>0</v>
      </c>
      <c r="H172" s="62">
        <f t="shared" si="20"/>
        <v>0</v>
      </c>
      <c r="I172" s="61">
        <f>'Расчет субсидий'!J172-1</f>
        <v>0.1132508105977823</v>
      </c>
      <c r="J172" s="61">
        <f>I172*'Расчет субсидий'!K172</f>
        <v>1.132508105977823</v>
      </c>
      <c r="K172" s="62">
        <f t="shared" si="21"/>
        <v>29.653455102168589</v>
      </c>
      <c r="L172" s="61">
        <f>'Расчет субсидий'!N172-1</f>
        <v>9.8445595854922185E-2</v>
      </c>
      <c r="M172" s="61">
        <f>L172*'Расчет субсидий'!O172</f>
        <v>1.4766839378238328</v>
      </c>
      <c r="N172" s="62">
        <f t="shared" si="22"/>
        <v>38.665313404132064</v>
      </c>
      <c r="O172" s="61">
        <f>'Расчет субсидий'!R172-1</f>
        <v>1.345679012345613E-3</v>
      </c>
      <c r="P172" s="61">
        <f>O172*'Расчет субсидий'!S172</f>
        <v>1.345679012345613E-2</v>
      </c>
      <c r="Q172" s="62">
        <f t="shared" si="23"/>
        <v>0.35235096299878149</v>
      </c>
      <c r="R172" s="61">
        <f>'Расчет субсидий'!V172-1</f>
        <v>-8.7015585019772135E-2</v>
      </c>
      <c r="S172" s="61">
        <f>R172*'Расчет субсидий'!W172</f>
        <v>-0.87015585019772135</v>
      </c>
      <c r="T172" s="62">
        <f t="shared" si="24"/>
        <v>-22.784055407222617</v>
      </c>
      <c r="U172" s="61" t="s">
        <v>401</v>
      </c>
      <c r="V172" s="61" t="s">
        <v>401</v>
      </c>
      <c r="W172" s="63" t="s">
        <v>401</v>
      </c>
      <c r="X172" s="64">
        <f t="shared" si="25"/>
        <v>0.49544711543340791</v>
      </c>
    </row>
    <row r="173" spans="1:24" ht="15" customHeight="1">
      <c r="A173" s="72" t="s">
        <v>157</v>
      </c>
      <c r="B173" s="60">
        <f>'Расчет субсидий'!AF173</f>
        <v>26.627272727272839</v>
      </c>
      <c r="C173" s="61">
        <f>'Расчет субсидий'!D173-1</f>
        <v>5.1193999570169346E-3</v>
      </c>
      <c r="D173" s="61">
        <f>C173*'Расчет субсидий'!E173</f>
        <v>7.6790999355254019E-2</v>
      </c>
      <c r="E173" s="62">
        <f t="shared" si="19"/>
        <v>1.1177788149582257</v>
      </c>
      <c r="F173" s="61">
        <f>'Расчет субсидий'!F173-1</f>
        <v>0</v>
      </c>
      <c r="G173" s="61">
        <f>F173*'Расчет субсидий'!G173</f>
        <v>0</v>
      </c>
      <c r="H173" s="62">
        <f t="shared" si="20"/>
        <v>0</v>
      </c>
      <c r="I173" s="61">
        <f>'Расчет субсидий'!J173-1</f>
        <v>0.1132508105977823</v>
      </c>
      <c r="J173" s="61">
        <f>I173*'Расчет субсидий'!K173</f>
        <v>1.132508105977823</v>
      </c>
      <c r="K173" s="62">
        <f t="shared" si="21"/>
        <v>16.484921139965131</v>
      </c>
      <c r="L173" s="61">
        <f>'Расчет субсидий'!N173-1</f>
        <v>9.8445595854922185E-2</v>
      </c>
      <c r="M173" s="61">
        <f>L173*'Расчет субсидий'!O173</f>
        <v>1.4766839378238328</v>
      </c>
      <c r="N173" s="62">
        <f t="shared" si="22"/>
        <v>21.494785013181836</v>
      </c>
      <c r="O173" s="61">
        <f>'Расчет субсидий'!R173-1</f>
        <v>1.345679012345613E-3</v>
      </c>
      <c r="P173" s="61">
        <f>O173*'Расчет субсидий'!S173</f>
        <v>1.345679012345613E-2</v>
      </c>
      <c r="Q173" s="62">
        <f t="shared" si="23"/>
        <v>0.19587861915628527</v>
      </c>
      <c r="R173" s="61">
        <f>'Расчет субсидий'!V173-1</f>
        <v>-8.7015585019772135E-2</v>
      </c>
      <c r="S173" s="61">
        <f>R173*'Расчет субсидий'!W173</f>
        <v>-0.87015585019772135</v>
      </c>
      <c r="T173" s="62">
        <f t="shared" si="24"/>
        <v>-12.666090859988639</v>
      </c>
      <c r="U173" s="61" t="s">
        <v>401</v>
      </c>
      <c r="V173" s="61" t="s">
        <v>401</v>
      </c>
      <c r="W173" s="63" t="s">
        <v>401</v>
      </c>
      <c r="X173" s="64">
        <f t="shared" si="25"/>
        <v>1.8292839830826446</v>
      </c>
    </row>
    <row r="174" spans="1:24" ht="15" customHeight="1">
      <c r="A174" s="72" t="s">
        <v>158</v>
      </c>
      <c r="B174" s="60">
        <f>'Расчет субсидий'!AF174</f>
        <v>-19.481818181818198</v>
      </c>
      <c r="C174" s="61">
        <f>'Расчет субсидий'!D174-1</f>
        <v>-0.172543058849568</v>
      </c>
      <c r="D174" s="61">
        <f>C174*'Расчет субсидий'!E174</f>
        <v>-2.58814588274352</v>
      </c>
      <c r="E174" s="62">
        <f t="shared" si="19"/>
        <v>-60.338194931167706</v>
      </c>
      <c r="F174" s="61">
        <f>'Расчет субсидий'!F174-1</f>
        <v>0</v>
      </c>
      <c r="G174" s="61">
        <f>F174*'Расчет субсидий'!G174</f>
        <v>0</v>
      </c>
      <c r="H174" s="62">
        <f t="shared" si="20"/>
        <v>0</v>
      </c>
      <c r="I174" s="61">
        <f>'Расчет субсидий'!J174-1</f>
        <v>0.1132508105977823</v>
      </c>
      <c r="J174" s="61">
        <f>I174*'Расчет субсидий'!K174</f>
        <v>1.132508105977823</v>
      </c>
      <c r="K174" s="62">
        <f t="shared" si="21"/>
        <v>26.402489641419155</v>
      </c>
      <c r="L174" s="61">
        <f>'Расчет субсидий'!N174-1</f>
        <v>9.8445595854922185E-2</v>
      </c>
      <c r="M174" s="61">
        <f>L174*'Расчет субсидий'!O174</f>
        <v>1.4766839378238328</v>
      </c>
      <c r="N174" s="62">
        <f t="shared" si="22"/>
        <v>34.426360541040808</v>
      </c>
      <c r="O174" s="61">
        <f>'Расчет субсидий'!R174-1</f>
        <v>1.345679012345613E-3</v>
      </c>
      <c r="P174" s="61">
        <f>O174*'Расчет субсидий'!S174</f>
        <v>1.345679012345613E-2</v>
      </c>
      <c r="Q174" s="62">
        <f t="shared" si="23"/>
        <v>0.31372204752083205</v>
      </c>
      <c r="R174" s="61">
        <f>'Расчет субсидий'!V174-1</f>
        <v>-8.7015585019772135E-2</v>
      </c>
      <c r="S174" s="61">
        <f>R174*'Расчет субсидий'!W174</f>
        <v>-0.87015585019772135</v>
      </c>
      <c r="T174" s="62">
        <f t="shared" si="24"/>
        <v>-20.286195480631289</v>
      </c>
      <c r="U174" s="61" t="s">
        <v>401</v>
      </c>
      <c r="V174" s="61" t="s">
        <v>401</v>
      </c>
      <c r="W174" s="63" t="s">
        <v>401</v>
      </c>
      <c r="X174" s="64">
        <f t="shared" si="25"/>
        <v>-0.83565289901612938</v>
      </c>
    </row>
    <row r="175" spans="1:24" ht="15" customHeight="1">
      <c r="A175" s="72" t="s">
        <v>159</v>
      </c>
      <c r="B175" s="60">
        <f>'Расчет субсидий'!AF175</f>
        <v>-16.981818181818198</v>
      </c>
      <c r="C175" s="61">
        <f>'Расчет субсидий'!D175-1</f>
        <v>-0.21362484807245596</v>
      </c>
      <c r="D175" s="61">
        <f>C175*'Расчет субсидий'!E175</f>
        <v>-3.2043727210868393</v>
      </c>
      <c r="E175" s="62">
        <f t="shared" si="19"/>
        <v>-37.479739909616697</v>
      </c>
      <c r="F175" s="61">
        <f>'Расчет субсидий'!F175-1</f>
        <v>0</v>
      </c>
      <c r="G175" s="61">
        <f>F175*'Расчет субсидий'!G175</f>
        <v>0</v>
      </c>
      <c r="H175" s="62">
        <f t="shared" si="20"/>
        <v>0</v>
      </c>
      <c r="I175" s="61">
        <f>'Расчет субсидий'!J175-1</f>
        <v>0.1132508105977823</v>
      </c>
      <c r="J175" s="61">
        <f>I175*'Расчет субсидий'!K175</f>
        <v>1.132508105977823</v>
      </c>
      <c r="K175" s="62">
        <f t="shared" si="21"/>
        <v>13.246308389239072</v>
      </c>
      <c r="L175" s="61">
        <f>'Расчет субсидий'!N175-1</f>
        <v>9.8445595854922185E-2</v>
      </c>
      <c r="M175" s="61">
        <f>L175*'Расчет субсидий'!O175</f>
        <v>1.4766839378238328</v>
      </c>
      <c r="N175" s="62">
        <f t="shared" si="22"/>
        <v>17.271938920879975</v>
      </c>
      <c r="O175" s="61">
        <f>'Расчет субсидий'!R175-1</f>
        <v>1.345679012345613E-3</v>
      </c>
      <c r="P175" s="61">
        <f>O175*'Расчет субсидий'!S175</f>
        <v>1.345679012345613E-2</v>
      </c>
      <c r="Q175" s="62">
        <f t="shared" si="23"/>
        <v>0.1573964821652738</v>
      </c>
      <c r="R175" s="61">
        <f>'Расчет субсидий'!V175-1</f>
        <v>-8.7015585019772135E-2</v>
      </c>
      <c r="S175" s="61">
        <f>R175*'Расчет субсидий'!W175</f>
        <v>-0.87015585019772135</v>
      </c>
      <c r="T175" s="62">
        <f t="shared" si="24"/>
        <v>-10.177722064485819</v>
      </c>
      <c r="U175" s="61" t="s">
        <v>401</v>
      </c>
      <c r="V175" s="61" t="s">
        <v>401</v>
      </c>
      <c r="W175" s="63" t="s">
        <v>401</v>
      </c>
      <c r="X175" s="64">
        <f t="shared" si="25"/>
        <v>-1.4518797373594488</v>
      </c>
    </row>
    <row r="176" spans="1:24" ht="15" customHeight="1">
      <c r="A176" s="72" t="s">
        <v>160</v>
      </c>
      <c r="B176" s="60">
        <f>'Расчет субсидий'!AF176</f>
        <v>-50.536363636363717</v>
      </c>
      <c r="C176" s="61">
        <f>'Расчет субсидий'!D176-1</f>
        <v>-0.35189509067449476</v>
      </c>
      <c r="D176" s="61">
        <f>C176*'Расчет субсидий'!E176</f>
        <v>-5.2784263601174217</v>
      </c>
      <c r="E176" s="62">
        <f t="shared" si="19"/>
        <v>-75.654428341970529</v>
      </c>
      <c r="F176" s="61">
        <f>'Расчет субсидий'!F176-1</f>
        <v>0</v>
      </c>
      <c r="G176" s="61">
        <f>F176*'Расчет субсидий'!G176</f>
        <v>0</v>
      </c>
      <c r="H176" s="62">
        <f t="shared" si="20"/>
        <v>0</v>
      </c>
      <c r="I176" s="61">
        <f>'Расчет субсидий'!J176-1</f>
        <v>0.1132508105977823</v>
      </c>
      <c r="J176" s="61">
        <f>I176*'Расчет субсидий'!K176</f>
        <v>1.132508105977823</v>
      </c>
      <c r="K176" s="62">
        <f t="shared" si="21"/>
        <v>16.231969057629136</v>
      </c>
      <c r="L176" s="61">
        <f>'Расчет субсидий'!N176-1</f>
        <v>9.8445595854922185E-2</v>
      </c>
      <c r="M176" s="61">
        <f>L176*'Расчет субсидий'!O176</f>
        <v>1.4766839378238328</v>
      </c>
      <c r="N176" s="62">
        <f t="shared" si="22"/>
        <v>21.164959314758121</v>
      </c>
      <c r="O176" s="61">
        <f>'Расчет субсидий'!R176-1</f>
        <v>1.345679012345613E-3</v>
      </c>
      <c r="P176" s="61">
        <f>O176*'Расчет субсидий'!S176</f>
        <v>1.345679012345613E-2</v>
      </c>
      <c r="Q176" s="62">
        <f t="shared" si="23"/>
        <v>0.19287296907279411</v>
      </c>
      <c r="R176" s="61">
        <f>'Расчет субсидий'!V176-1</f>
        <v>-8.7015585019772135E-2</v>
      </c>
      <c r="S176" s="61">
        <f>R176*'Расчет субсидий'!W176</f>
        <v>-0.87015585019772135</v>
      </c>
      <c r="T176" s="62">
        <f t="shared" si="24"/>
        <v>-12.471736635853247</v>
      </c>
      <c r="U176" s="61" t="s">
        <v>401</v>
      </c>
      <c r="V176" s="61" t="s">
        <v>401</v>
      </c>
      <c r="W176" s="63" t="s">
        <v>401</v>
      </c>
      <c r="X176" s="64">
        <f t="shared" si="25"/>
        <v>-3.5259333763900305</v>
      </c>
    </row>
    <row r="177" spans="1:24" ht="15" customHeight="1">
      <c r="A177" s="72" t="s">
        <v>95</v>
      </c>
      <c r="B177" s="60">
        <f>'Расчет субсидий'!AF177</f>
        <v>34.081818181818335</v>
      </c>
      <c r="C177" s="61">
        <f>'Расчет субсидий'!D177-1</f>
        <v>2.7250978278714477E-4</v>
      </c>
      <c r="D177" s="61">
        <f>C177*'Расчет субсидий'!E177</f>
        <v>4.0876467418071716E-3</v>
      </c>
      <c r="E177" s="62">
        <f t="shared" si="19"/>
        <v>7.9310013232106569E-2</v>
      </c>
      <c r="F177" s="61">
        <f>'Расчет субсидий'!F177-1</f>
        <v>0</v>
      </c>
      <c r="G177" s="61">
        <f>F177*'Расчет субсидий'!G177</f>
        <v>0</v>
      </c>
      <c r="H177" s="62">
        <f t="shared" si="20"/>
        <v>0</v>
      </c>
      <c r="I177" s="61">
        <f>'Расчет субсидий'!J177-1</f>
        <v>0.1132508105977823</v>
      </c>
      <c r="J177" s="61">
        <f>I177*'Расчет субсидий'!K177</f>
        <v>1.132508105977823</v>
      </c>
      <c r="K177" s="62">
        <f t="shared" si="21"/>
        <v>21.973335403944297</v>
      </c>
      <c r="L177" s="61">
        <f>'Расчет субсидий'!N177-1</f>
        <v>9.8445595854922185E-2</v>
      </c>
      <c r="M177" s="61">
        <f>L177*'Расчет субсидий'!O177</f>
        <v>1.4766839378238328</v>
      </c>
      <c r="N177" s="62">
        <f t="shared" si="22"/>
        <v>28.651160446577592</v>
      </c>
      <c r="O177" s="61">
        <f>'Расчет субсидий'!R177-1</f>
        <v>1.345679012345613E-3</v>
      </c>
      <c r="P177" s="61">
        <f>O177*'Расчет субсидий'!S177</f>
        <v>1.345679012345613E-2</v>
      </c>
      <c r="Q177" s="62">
        <f t="shared" si="23"/>
        <v>0.26109355092684594</v>
      </c>
      <c r="R177" s="61">
        <f>'Расчет субсидий'!V177-1</f>
        <v>-8.7015585019772135E-2</v>
      </c>
      <c r="S177" s="61">
        <f>R177*'Расчет субсидий'!W177</f>
        <v>-0.87015585019772135</v>
      </c>
      <c r="T177" s="62">
        <f t="shared" si="24"/>
        <v>-16.883081232862502</v>
      </c>
      <c r="U177" s="61" t="s">
        <v>401</v>
      </c>
      <c r="V177" s="61" t="s">
        <v>401</v>
      </c>
      <c r="W177" s="63" t="s">
        <v>401</v>
      </c>
      <c r="X177" s="64">
        <f t="shared" si="25"/>
        <v>1.7565806304691975</v>
      </c>
    </row>
    <row r="178" spans="1:24" ht="15" customHeight="1">
      <c r="A178" s="72" t="s">
        <v>161</v>
      </c>
      <c r="B178" s="60">
        <f>'Расчет субсидий'!AF178</f>
        <v>-51.463636363636169</v>
      </c>
      <c r="C178" s="61">
        <f>'Расчет субсидий'!D178-1</f>
        <v>-0.31326301101650034</v>
      </c>
      <c r="D178" s="61">
        <f>C178*'Расчет субсидий'!E178</f>
        <v>-4.6989451652475047</v>
      </c>
      <c r="E178" s="62">
        <f t="shared" si="19"/>
        <v>-82.073215643432974</v>
      </c>
      <c r="F178" s="61">
        <f>'Расчет субсидий'!F178-1</f>
        <v>0</v>
      </c>
      <c r="G178" s="61">
        <f>F178*'Расчет субсидий'!G178</f>
        <v>0</v>
      </c>
      <c r="H178" s="62">
        <f t="shared" si="20"/>
        <v>0</v>
      </c>
      <c r="I178" s="61">
        <f>'Расчет субсидий'!J178-1</f>
        <v>0.1132508105977823</v>
      </c>
      <c r="J178" s="61">
        <f>I178*'Расчет субсидий'!K178</f>
        <v>1.132508105977823</v>
      </c>
      <c r="K178" s="62">
        <f t="shared" si="21"/>
        <v>19.780733490418989</v>
      </c>
      <c r="L178" s="61">
        <f>'Расчет субсидий'!N178-1</f>
        <v>9.8445595854922185E-2</v>
      </c>
      <c r="M178" s="61">
        <f>L178*'Расчет субсидий'!O178</f>
        <v>1.4766839378238328</v>
      </c>
      <c r="N178" s="62">
        <f t="shared" si="22"/>
        <v>25.792213997846368</v>
      </c>
      <c r="O178" s="61">
        <f>'Расчет субсидий'!R178-1</f>
        <v>1.345679012345613E-3</v>
      </c>
      <c r="P178" s="61">
        <f>O178*'Расчет субсидий'!S178</f>
        <v>1.345679012345613E-2</v>
      </c>
      <c r="Q178" s="62">
        <f t="shared" si="23"/>
        <v>0.2350404183983833</v>
      </c>
      <c r="R178" s="61">
        <f>'Расчет субсидий'!V178-1</f>
        <v>-8.7015585019772135E-2</v>
      </c>
      <c r="S178" s="61">
        <f>R178*'Расчет субсидий'!W178</f>
        <v>-0.87015585019772135</v>
      </c>
      <c r="T178" s="62">
        <f t="shared" si="24"/>
        <v>-15.198408626866932</v>
      </c>
      <c r="U178" s="61" t="s">
        <v>401</v>
      </c>
      <c r="V178" s="61" t="s">
        <v>401</v>
      </c>
      <c r="W178" s="63" t="s">
        <v>401</v>
      </c>
      <c r="X178" s="64">
        <f t="shared" si="25"/>
        <v>-2.9464521815201143</v>
      </c>
    </row>
    <row r="179" spans="1:24" ht="15" customHeight="1">
      <c r="A179" s="72" t="s">
        <v>162</v>
      </c>
      <c r="B179" s="60">
        <f>'Расчет субсидий'!AF179</f>
        <v>3.6090909090908099</v>
      </c>
      <c r="C179" s="61">
        <f>'Расчет субсидий'!D179-1</f>
        <v>-0.10901280249146306</v>
      </c>
      <c r="D179" s="61">
        <f>C179*'Расчет субсидий'!E179</f>
        <v>-1.635192037371946</v>
      </c>
      <c r="E179" s="62">
        <f t="shared" si="19"/>
        <v>-50.311245561599371</v>
      </c>
      <c r="F179" s="61">
        <f>'Расчет субсидий'!F179-1</f>
        <v>0</v>
      </c>
      <c r="G179" s="61">
        <f>F179*'Расчет субсидий'!G179</f>
        <v>0</v>
      </c>
      <c r="H179" s="62">
        <f t="shared" si="20"/>
        <v>0</v>
      </c>
      <c r="I179" s="61">
        <f>'Расчет субсидий'!J179-1</f>
        <v>0.1132508105977823</v>
      </c>
      <c r="J179" s="61">
        <f>I179*'Расчет субсидий'!K179</f>
        <v>1.132508105977823</v>
      </c>
      <c r="K179" s="62">
        <f t="shared" si="21"/>
        <v>34.844771817704057</v>
      </c>
      <c r="L179" s="61">
        <f>'Расчет субсидий'!N179-1</f>
        <v>9.8445595854922185E-2</v>
      </c>
      <c r="M179" s="61">
        <f>L179*'Расчет субсидий'!O179</f>
        <v>1.4766839378238328</v>
      </c>
      <c r="N179" s="62">
        <f t="shared" si="22"/>
        <v>45.434301607857748</v>
      </c>
      <c r="O179" s="61">
        <f>'Расчет субсидий'!R179-1</f>
        <v>1.345679012345613E-3</v>
      </c>
      <c r="P179" s="61">
        <f>O179*'Расчет субсидий'!S179</f>
        <v>1.345679012345613E-2</v>
      </c>
      <c r="Q179" s="62">
        <f t="shared" si="23"/>
        <v>0.41403569544052743</v>
      </c>
      <c r="R179" s="61">
        <f>'Расчет субсидий'!V179-1</f>
        <v>-8.7015585019772135E-2</v>
      </c>
      <c r="S179" s="61">
        <f>R179*'Расчет субсидий'!W179</f>
        <v>-0.87015585019772135</v>
      </c>
      <c r="T179" s="62">
        <f t="shared" si="24"/>
        <v>-26.772772650312152</v>
      </c>
      <c r="U179" s="61" t="s">
        <v>401</v>
      </c>
      <c r="V179" s="61" t="s">
        <v>401</v>
      </c>
      <c r="W179" s="63" t="s">
        <v>401</v>
      </c>
      <c r="X179" s="64">
        <f t="shared" si="25"/>
        <v>0.11730094635544464</v>
      </c>
    </row>
    <row r="180" spans="1:24" ht="15" customHeight="1">
      <c r="A180" s="72" t="s">
        <v>163</v>
      </c>
      <c r="B180" s="60">
        <f>'Расчет субсидий'!AF180</f>
        <v>-33.236363636363649</v>
      </c>
      <c r="C180" s="61">
        <f>'Расчет субсидий'!D180-1</f>
        <v>-0.23257211616136175</v>
      </c>
      <c r="D180" s="61">
        <f>C180*'Расчет субсидий'!E180</f>
        <v>-3.4885817424204264</v>
      </c>
      <c r="E180" s="62">
        <f t="shared" si="19"/>
        <v>-66.786776186231577</v>
      </c>
      <c r="F180" s="61">
        <f>'Расчет субсидий'!F180-1</f>
        <v>0</v>
      </c>
      <c r="G180" s="61">
        <f>F180*'Расчет субсидий'!G180</f>
        <v>0</v>
      </c>
      <c r="H180" s="62">
        <f t="shared" si="20"/>
        <v>0</v>
      </c>
      <c r="I180" s="61">
        <f>'Расчет субсидий'!J180-1</f>
        <v>0.1132508105977823</v>
      </c>
      <c r="J180" s="61">
        <f>I180*'Расчет субсидий'!K180</f>
        <v>1.132508105977823</v>
      </c>
      <c r="K180" s="62">
        <f t="shared" si="21"/>
        <v>21.681179054315695</v>
      </c>
      <c r="L180" s="61">
        <f>'Расчет субсидий'!N180-1</f>
        <v>9.8445595854922185E-2</v>
      </c>
      <c r="M180" s="61">
        <f>L180*'Расчет субсидий'!O180</f>
        <v>1.4766839378238328</v>
      </c>
      <c r="N180" s="62">
        <f t="shared" si="22"/>
        <v>28.270216074919162</v>
      </c>
      <c r="O180" s="61">
        <f>'Расчет субсидий'!R180-1</f>
        <v>1.345679012345613E-3</v>
      </c>
      <c r="P180" s="61">
        <f>O180*'Расчет субсидий'!S180</f>
        <v>1.345679012345613E-2</v>
      </c>
      <c r="Q180" s="62">
        <f t="shared" si="23"/>
        <v>0.25762206435696161</v>
      </c>
      <c r="R180" s="61">
        <f>'Расчет субсидий'!V180-1</f>
        <v>-8.7015585019772135E-2</v>
      </c>
      <c r="S180" s="61">
        <f>R180*'Расчет субсидий'!W180</f>
        <v>-0.87015585019772135</v>
      </c>
      <c r="T180" s="62">
        <f t="shared" si="24"/>
        <v>-16.658604643723883</v>
      </c>
      <c r="U180" s="61" t="s">
        <v>401</v>
      </c>
      <c r="V180" s="61" t="s">
        <v>401</v>
      </c>
      <c r="W180" s="63" t="s">
        <v>401</v>
      </c>
      <c r="X180" s="64">
        <f t="shared" si="25"/>
        <v>-1.7360887586930358</v>
      </c>
    </row>
    <row r="181" spans="1:24" ht="15" customHeight="1">
      <c r="A181" s="68" t="s">
        <v>164</v>
      </c>
      <c r="B181" s="69"/>
      <c r="C181" s="70"/>
      <c r="D181" s="70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</row>
    <row r="182" spans="1:24" ht="15" customHeight="1">
      <c r="A182" s="72" t="s">
        <v>165</v>
      </c>
      <c r="B182" s="60">
        <f>'Расчет субсидий'!AF182</f>
        <v>-73.100000000000023</v>
      </c>
      <c r="C182" s="61">
        <f>'Расчет субсидий'!D182-1</f>
        <v>-0.45451054734363416</v>
      </c>
      <c r="D182" s="61">
        <f>C182*'Расчет субсидий'!E182</f>
        <v>-6.8176582101545122</v>
      </c>
      <c r="E182" s="62">
        <f t="shared" si="19"/>
        <v>-66.606961707330015</v>
      </c>
      <c r="F182" s="61">
        <f>'Расчет субсидий'!F182-1</f>
        <v>0</v>
      </c>
      <c r="G182" s="61">
        <f>F182*'Расчет субсидий'!G182</f>
        <v>0</v>
      </c>
      <c r="H182" s="62">
        <f t="shared" si="20"/>
        <v>0</v>
      </c>
      <c r="I182" s="61">
        <f>'Расчет субсидий'!J182-1</f>
        <v>6.9143735158541775E-2</v>
      </c>
      <c r="J182" s="61">
        <f>I182*'Расчет субсидий'!K182</f>
        <v>0.69143735158541775</v>
      </c>
      <c r="K182" s="62">
        <f t="shared" si="21"/>
        <v>6.7551848127956884</v>
      </c>
      <c r="L182" s="61">
        <f>'Расчет субсидий'!N182-1</f>
        <v>-7.1230342275670711E-2</v>
      </c>
      <c r="M182" s="61">
        <f>L182*'Расчет субсидий'!O182</f>
        <v>-1.0684551341350605</v>
      </c>
      <c r="N182" s="62">
        <f t="shared" si="22"/>
        <v>-10.438562334987054</v>
      </c>
      <c r="O182" s="61">
        <f>'Расчет субсидий'!R182-1</f>
        <v>-9.4053398058246973E-4</v>
      </c>
      <c r="P182" s="61">
        <f>O182*'Расчет субсидий'!S182</f>
        <v>-9.4053398058246973E-3</v>
      </c>
      <c r="Q182" s="62">
        <f t="shared" si="23"/>
        <v>-9.1888019167331442E-2</v>
      </c>
      <c r="R182" s="61">
        <f>'Расчет субсидий'!V182-1</f>
        <v>-2.7818181818181742E-2</v>
      </c>
      <c r="S182" s="61">
        <f>R182*'Расчет субсидий'!W182</f>
        <v>-0.27818181818181742</v>
      </c>
      <c r="T182" s="62">
        <f t="shared" si="24"/>
        <v>-2.7177727513113075</v>
      </c>
      <c r="U182" s="61" t="s">
        <v>401</v>
      </c>
      <c r="V182" s="61" t="s">
        <v>401</v>
      </c>
      <c r="W182" s="63" t="s">
        <v>401</v>
      </c>
      <c r="X182" s="64">
        <f t="shared" si="25"/>
        <v>-7.4822631506917974</v>
      </c>
    </row>
    <row r="183" spans="1:24" ht="15" customHeight="1">
      <c r="A183" s="72" t="s">
        <v>166</v>
      </c>
      <c r="B183" s="60">
        <f>'Расчет субсидий'!AF183</f>
        <v>-28.509090909090901</v>
      </c>
      <c r="C183" s="61">
        <f>'Расчет субсидий'!D183-1</f>
        <v>-6.127333843753302E-2</v>
      </c>
      <c r="D183" s="61">
        <f>C183*'Расчет субсидий'!E183</f>
        <v>-0.91910007656299531</v>
      </c>
      <c r="E183" s="62">
        <f t="shared" si="19"/>
        <v>-16.545194562345497</v>
      </c>
      <c r="F183" s="61">
        <f>'Расчет субсидий'!F183-1</f>
        <v>0</v>
      </c>
      <c r="G183" s="61">
        <f>F183*'Расчет субсидий'!G183</f>
        <v>0</v>
      </c>
      <c r="H183" s="62">
        <f t="shared" si="20"/>
        <v>0</v>
      </c>
      <c r="I183" s="61">
        <f>'Расчет субсидий'!J183-1</f>
        <v>6.9143735158541775E-2</v>
      </c>
      <c r="J183" s="61">
        <f>I183*'Расчет субсидий'!K183</f>
        <v>0.69143735158541775</v>
      </c>
      <c r="K183" s="62">
        <f t="shared" si="21"/>
        <v>12.446920418540003</v>
      </c>
      <c r="L183" s="61">
        <f>'Расчет субсидий'!N183-1</f>
        <v>-7.1230342275670711E-2</v>
      </c>
      <c r="M183" s="61">
        <f>L183*'Расчет субсидий'!O183</f>
        <v>-1.0684551341350605</v>
      </c>
      <c r="N183" s="62">
        <f t="shared" si="22"/>
        <v>-19.233811993040231</v>
      </c>
      <c r="O183" s="61">
        <f>'Расчет субсидий'!R183-1</f>
        <v>-9.4053398058246973E-4</v>
      </c>
      <c r="P183" s="61">
        <f>O183*'Расчет субсидий'!S183</f>
        <v>-9.4053398058246973E-3</v>
      </c>
      <c r="Q183" s="62">
        <f t="shared" si="23"/>
        <v>-0.16931037324494955</v>
      </c>
      <c r="R183" s="61">
        <f>'Расчет субсидий'!V183-1</f>
        <v>-2.7818181818181742E-2</v>
      </c>
      <c r="S183" s="61">
        <f>R183*'Расчет субсидий'!W183</f>
        <v>-0.27818181818181742</v>
      </c>
      <c r="T183" s="62">
        <f t="shared" si="24"/>
        <v>-5.0076943990002247</v>
      </c>
      <c r="U183" s="61" t="s">
        <v>401</v>
      </c>
      <c r="V183" s="61" t="s">
        <v>401</v>
      </c>
      <c r="W183" s="63" t="s">
        <v>401</v>
      </c>
      <c r="X183" s="64">
        <f t="shared" si="25"/>
        <v>-1.5837050171002802</v>
      </c>
    </row>
    <row r="184" spans="1:24" ht="15" customHeight="1">
      <c r="A184" s="72" t="s">
        <v>167</v>
      </c>
      <c r="B184" s="60">
        <f>'Расчет субсидий'!AF184</f>
        <v>-94.627272727272725</v>
      </c>
      <c r="C184" s="61">
        <f>'Расчет субсидий'!D184-1</f>
        <v>-0.64687624127265198</v>
      </c>
      <c r="D184" s="61">
        <f>C184*'Расчет субсидий'!E184</f>
        <v>-9.7031436190897793</v>
      </c>
      <c r="E184" s="62">
        <f t="shared" si="19"/>
        <v>-88.561370125331464</v>
      </c>
      <c r="F184" s="61">
        <f>'Расчет субсидий'!F184-1</f>
        <v>0</v>
      </c>
      <c r="G184" s="61">
        <f>F184*'Расчет субсидий'!G184</f>
        <v>0</v>
      </c>
      <c r="H184" s="62">
        <f t="shared" si="20"/>
        <v>0</v>
      </c>
      <c r="I184" s="61">
        <f>'Расчет субсидий'!J184-1</f>
        <v>6.9143735158541775E-2</v>
      </c>
      <c r="J184" s="61">
        <f>I184*'Расчет субсидий'!K184</f>
        <v>0.69143735158541775</v>
      </c>
      <c r="K184" s="62">
        <f t="shared" si="21"/>
        <v>6.3108041698736947</v>
      </c>
      <c r="L184" s="61">
        <f>'Расчет субсидий'!N184-1</f>
        <v>-7.1230342275670711E-2</v>
      </c>
      <c r="M184" s="61">
        <f>L184*'Расчет субсидий'!O184</f>
        <v>-1.0684551341350605</v>
      </c>
      <c r="N184" s="62">
        <f t="shared" si="22"/>
        <v>-9.7518757127622653</v>
      </c>
      <c r="O184" s="61">
        <f>'Расчет субсидий'!R184-1</f>
        <v>-9.4053398058246973E-4</v>
      </c>
      <c r="P184" s="61">
        <f>O184*'Расчет субсидий'!S184</f>
        <v>-9.4053398058246973E-3</v>
      </c>
      <c r="Q184" s="62">
        <f t="shared" si="23"/>
        <v>-8.5843290834057603E-2</v>
      </c>
      <c r="R184" s="61">
        <f>'Расчет субсидий'!V184-1</f>
        <v>-2.7818181818181742E-2</v>
      </c>
      <c r="S184" s="61">
        <f>R184*'Расчет субсидий'!W184</f>
        <v>-0.27818181818181742</v>
      </c>
      <c r="T184" s="62">
        <f t="shared" si="24"/>
        <v>-2.5389877682186293</v>
      </c>
      <c r="U184" s="61" t="s">
        <v>401</v>
      </c>
      <c r="V184" s="61" t="s">
        <v>401</v>
      </c>
      <c r="W184" s="63" t="s">
        <v>401</v>
      </c>
      <c r="X184" s="64">
        <f t="shared" si="25"/>
        <v>-10.367748559627065</v>
      </c>
    </row>
    <row r="185" spans="1:24" ht="15" customHeight="1">
      <c r="A185" s="72" t="s">
        <v>168</v>
      </c>
      <c r="B185" s="60">
        <f>'Расчет субсидий'!AF185</f>
        <v>-56.981818181818142</v>
      </c>
      <c r="C185" s="61">
        <f>'Расчет субсидий'!D185-1</f>
        <v>-0.54415086291296144</v>
      </c>
      <c r="D185" s="61">
        <f>C185*'Расчет субсидий'!E185</f>
        <v>-8.1622629436944223</v>
      </c>
      <c r="E185" s="62">
        <f t="shared" ref="E185:E247" si="26">$B185*D185/$X185</f>
        <v>-52.691463054595125</v>
      </c>
      <c r="F185" s="61">
        <f>'Расчет субсидий'!F185-1</f>
        <v>0</v>
      </c>
      <c r="G185" s="61">
        <f>F185*'Расчет субсидий'!G185</f>
        <v>0</v>
      </c>
      <c r="H185" s="62">
        <f t="shared" ref="H185:H247" si="27">$B185*G185/$X185</f>
        <v>0</v>
      </c>
      <c r="I185" s="61">
        <f>'Расчет субсидий'!J185-1</f>
        <v>6.9143735158541775E-2</v>
      </c>
      <c r="J185" s="61">
        <f>I185*'Расчет субсидий'!K185</f>
        <v>0.69143735158541775</v>
      </c>
      <c r="K185" s="62">
        <f t="shared" ref="K185:K247" si="28">$B185*J185/$X185</f>
        <v>4.463571673315859</v>
      </c>
      <c r="L185" s="61">
        <f>'Расчет субсидий'!N185-1</f>
        <v>-7.1230342275670711E-2</v>
      </c>
      <c r="M185" s="61">
        <f>L185*'Расчет субсидий'!O185</f>
        <v>-1.0684551341350605</v>
      </c>
      <c r="N185" s="62">
        <f t="shared" ref="N185:N247" si="29">$B185*M185/$X185</f>
        <v>-6.8974087963267792</v>
      </c>
      <c r="O185" s="61">
        <f>'Расчет субсидий'!R185-1</f>
        <v>-9.4053398058246973E-4</v>
      </c>
      <c r="P185" s="61">
        <f>O185*'Расчет субсидий'!S185</f>
        <v>-9.4053398058246973E-3</v>
      </c>
      <c r="Q185" s="62">
        <f t="shared" ref="Q185:Q247" si="30">$B185*P185/$X185</f>
        <v>-6.0716141873054366E-2</v>
      </c>
      <c r="R185" s="61">
        <f>'Расчет субсидий'!V185-1</f>
        <v>-2.7818181818181742E-2</v>
      </c>
      <c r="S185" s="61">
        <f>R185*'Расчет субсидий'!W185</f>
        <v>-0.27818181818181742</v>
      </c>
      <c r="T185" s="62">
        <f t="shared" ref="T185:T247" si="31">$B185*S185/$X185</f>
        <v>-1.7958018623390342</v>
      </c>
      <c r="U185" s="61" t="s">
        <v>401</v>
      </c>
      <c r="V185" s="61" t="s">
        <v>401</v>
      </c>
      <c r="W185" s="63" t="s">
        <v>401</v>
      </c>
      <c r="X185" s="64">
        <f t="shared" ref="X185:X247" si="32">D185+G185+J185+M185+P185+S185</f>
        <v>-8.8268678842317083</v>
      </c>
    </row>
    <row r="186" spans="1:24" ht="15" customHeight="1">
      <c r="A186" s="72" t="s">
        <v>169</v>
      </c>
      <c r="B186" s="60">
        <f>'Расчет субсидий'!AF186</f>
        <v>-69.436363636363637</v>
      </c>
      <c r="C186" s="61">
        <f>'Расчет субсидий'!D186-1</f>
        <v>-0.64538859494878653</v>
      </c>
      <c r="D186" s="61">
        <f>C186*'Расчет субсидий'!E186</f>
        <v>-9.6808289242317986</v>
      </c>
      <c r="E186" s="62">
        <f t="shared" si="26"/>
        <v>-64.975675865421039</v>
      </c>
      <c r="F186" s="61">
        <f>'Расчет субсидий'!F186-1</f>
        <v>0</v>
      </c>
      <c r="G186" s="61">
        <f>F186*'Расчет субсидий'!G186</f>
        <v>0</v>
      </c>
      <c r="H186" s="62">
        <f t="shared" si="27"/>
        <v>0</v>
      </c>
      <c r="I186" s="61">
        <f>'Расчет субсидий'!J186-1</f>
        <v>6.9143735158541775E-2</v>
      </c>
      <c r="J186" s="61">
        <f>I186*'Расчет субсидий'!K186</f>
        <v>0.69143735158541775</v>
      </c>
      <c r="K186" s="62">
        <f t="shared" si="28"/>
        <v>4.6407812377930568</v>
      </c>
      <c r="L186" s="61">
        <f>'Расчет субсидий'!N186-1</f>
        <v>-7.1230342275670711E-2</v>
      </c>
      <c r="M186" s="61">
        <f>L186*'Расчет субсидий'!O186</f>
        <v>-1.0684551341350605</v>
      </c>
      <c r="N186" s="62">
        <f t="shared" si="29"/>
        <v>-7.1712448402566533</v>
      </c>
      <c r="O186" s="61">
        <f>'Расчет субсидий'!R186-1</f>
        <v>-9.4053398058246973E-4</v>
      </c>
      <c r="P186" s="61">
        <f>O186*'Расчет субсидий'!S186</f>
        <v>-9.4053398058246973E-3</v>
      </c>
      <c r="Q186" s="62">
        <f t="shared" si="30"/>
        <v>-6.3126651179398016E-2</v>
      </c>
      <c r="R186" s="61">
        <f>'Расчет субсидий'!V186-1</f>
        <v>-2.7818181818181742E-2</v>
      </c>
      <c r="S186" s="61">
        <f>R186*'Расчет субсидий'!W186</f>
        <v>-0.27818181818181742</v>
      </c>
      <c r="T186" s="62">
        <f t="shared" si="31"/>
        <v>-1.8670975172995907</v>
      </c>
      <c r="U186" s="61" t="s">
        <v>401</v>
      </c>
      <c r="V186" s="61" t="s">
        <v>401</v>
      </c>
      <c r="W186" s="63" t="s">
        <v>401</v>
      </c>
      <c r="X186" s="64">
        <f t="shared" si="32"/>
        <v>-10.345433864769085</v>
      </c>
    </row>
    <row r="187" spans="1:24" ht="15" customHeight="1">
      <c r="A187" s="72" t="s">
        <v>170</v>
      </c>
      <c r="B187" s="60">
        <f>'Расчет субсидий'!AF187</f>
        <v>-68.872727272727275</v>
      </c>
      <c r="C187" s="61">
        <f>'Расчет субсидий'!D187-1</f>
        <v>-0.37566445345639676</v>
      </c>
      <c r="D187" s="61">
        <f>C187*'Расчет субсидий'!E187</f>
        <v>-5.6349668018459518</v>
      </c>
      <c r="E187" s="62">
        <f t="shared" si="26"/>
        <v>-61.606653214744604</v>
      </c>
      <c r="F187" s="61">
        <f>'Расчет субсидий'!F187-1</f>
        <v>0</v>
      </c>
      <c r="G187" s="61">
        <f>F187*'Расчет субсидий'!G187</f>
        <v>0</v>
      </c>
      <c r="H187" s="62">
        <f t="shared" si="27"/>
        <v>0</v>
      </c>
      <c r="I187" s="61">
        <f>'Расчет субсидий'!J187-1</f>
        <v>6.9143735158541775E-2</v>
      </c>
      <c r="J187" s="61">
        <f>I187*'Расчет субсидий'!K187</f>
        <v>0.69143735158541775</v>
      </c>
      <c r="K187" s="62">
        <f t="shared" si="28"/>
        <v>7.5594307183655323</v>
      </c>
      <c r="L187" s="61">
        <f>'Расчет субсидий'!N187-1</f>
        <v>-7.1230342275670711E-2</v>
      </c>
      <c r="M187" s="61">
        <f>L187*'Расчет субсидий'!O187</f>
        <v>-1.0684551341350605</v>
      </c>
      <c r="N187" s="62">
        <f t="shared" si="29"/>
        <v>-11.681336774266162</v>
      </c>
      <c r="O187" s="61">
        <f>'Расчет субсидий'!R187-1</f>
        <v>-9.4053398058246973E-4</v>
      </c>
      <c r="P187" s="61">
        <f>O187*'Расчет субсидий'!S187</f>
        <v>-9.4053398058246973E-3</v>
      </c>
      <c r="Q187" s="62">
        <f t="shared" si="30"/>
        <v>-0.1028278476448983</v>
      </c>
      <c r="R187" s="61">
        <f>'Расчет субсидий'!V187-1</f>
        <v>-2.7818181818181742E-2</v>
      </c>
      <c r="S187" s="61">
        <f>R187*'Расчет субсидий'!W187</f>
        <v>-0.27818181818181742</v>
      </c>
      <c r="T187" s="62">
        <f t="shared" si="31"/>
        <v>-3.0413401544371466</v>
      </c>
      <c r="U187" s="61" t="s">
        <v>401</v>
      </c>
      <c r="V187" s="61" t="s">
        <v>401</v>
      </c>
      <c r="W187" s="63" t="s">
        <v>401</v>
      </c>
      <c r="X187" s="64">
        <f t="shared" si="32"/>
        <v>-6.2995717423832369</v>
      </c>
    </row>
    <row r="188" spans="1:24" ht="15" customHeight="1">
      <c r="A188" s="68" t="s">
        <v>171</v>
      </c>
      <c r="B188" s="69"/>
      <c r="C188" s="70"/>
      <c r="D188" s="70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</row>
    <row r="189" spans="1:24" ht="15" customHeight="1">
      <c r="A189" s="72" t="s">
        <v>172</v>
      </c>
      <c r="B189" s="60">
        <f>'Расчет субсидий'!AF189</f>
        <v>-80.345454545454459</v>
      </c>
      <c r="C189" s="61">
        <f>'Расчет субсидий'!D189-1</f>
        <v>-0.83067261999270103</v>
      </c>
      <c r="D189" s="61">
        <f>C189*'Расчет субсидий'!E189</f>
        <v>-12.460089299890516</v>
      </c>
      <c r="E189" s="62">
        <f t="shared" si="26"/>
        <v>-125.12795252674172</v>
      </c>
      <c r="F189" s="61">
        <f>'Расчет субсидий'!F189-1</f>
        <v>0</v>
      </c>
      <c r="G189" s="61">
        <f>F189*'Расчет субсидий'!G189</f>
        <v>0</v>
      </c>
      <c r="H189" s="62">
        <f t="shared" si="27"/>
        <v>0</v>
      </c>
      <c r="I189" s="61">
        <f>'Расчет субсидий'!J189-1</f>
        <v>0.1000195198126097</v>
      </c>
      <c r="J189" s="61">
        <f>I189*'Расчет субсидий'!K189</f>
        <v>1.000195198126097</v>
      </c>
      <c r="K189" s="62">
        <f t="shared" si="28"/>
        <v>10.044260057566119</v>
      </c>
      <c r="L189" s="61">
        <f>'Расчет субсидий'!N189-1</f>
        <v>0.13323464100666182</v>
      </c>
      <c r="M189" s="61">
        <f>L189*'Расчет субсидий'!O189</f>
        <v>1.9985196150999274</v>
      </c>
      <c r="N189" s="62">
        <f t="shared" si="29"/>
        <v>20.06973316990458</v>
      </c>
      <c r="O189" s="61">
        <f>'Расчет субсидий'!R189-1</f>
        <v>-1.4240506329113889E-2</v>
      </c>
      <c r="P189" s="61">
        <f>O189*'Расчет субсидий'!S189</f>
        <v>-0.14240506329113889</v>
      </c>
      <c r="Q189" s="62">
        <f t="shared" si="30"/>
        <v>-1.4300743413787449</v>
      </c>
      <c r="R189" s="61">
        <f>'Расчет субсидий'!V189-1</f>
        <v>0.16030769230769226</v>
      </c>
      <c r="S189" s="61">
        <f>R189*'Расчет субсидий'!W189</f>
        <v>1.6030769230769226</v>
      </c>
      <c r="T189" s="62">
        <f t="shared" si="31"/>
        <v>16.098579095195323</v>
      </c>
      <c r="U189" s="61" t="s">
        <v>401</v>
      </c>
      <c r="V189" s="61" t="s">
        <v>401</v>
      </c>
      <c r="W189" s="63" t="s">
        <v>401</v>
      </c>
      <c r="X189" s="64">
        <f t="shared" si="32"/>
        <v>-8.0007026268787094</v>
      </c>
    </row>
    <row r="190" spans="1:24" ht="15" customHeight="1">
      <c r="A190" s="72" t="s">
        <v>173</v>
      </c>
      <c r="B190" s="60">
        <f>'Расчет субсидий'!AF190</f>
        <v>31.772727272727252</v>
      </c>
      <c r="C190" s="61">
        <f>'Расчет субсидий'!D190-1</f>
        <v>-2.7073041007446896E-2</v>
      </c>
      <c r="D190" s="61">
        <f>C190*'Расчет субсидий'!E190</f>
        <v>-0.40609561511170345</v>
      </c>
      <c r="E190" s="62">
        <f t="shared" si="26"/>
        <v>-3.1832812007038864</v>
      </c>
      <c r="F190" s="61">
        <f>'Расчет субсидий'!F190-1</f>
        <v>0</v>
      </c>
      <c r="G190" s="61">
        <f>F190*'Расчет субсидий'!G190</f>
        <v>0</v>
      </c>
      <c r="H190" s="62">
        <f t="shared" si="27"/>
        <v>0</v>
      </c>
      <c r="I190" s="61">
        <f>'Расчет субсидий'!J190-1</f>
        <v>0.1000195198126097</v>
      </c>
      <c r="J190" s="61">
        <f>I190*'Расчет субсидий'!K190</f>
        <v>1.000195198126097</v>
      </c>
      <c r="K190" s="62">
        <f t="shared" si="28"/>
        <v>7.8402781333980114</v>
      </c>
      <c r="L190" s="61">
        <f>'Расчет субсидий'!N190-1</f>
        <v>0.13323464100666182</v>
      </c>
      <c r="M190" s="61">
        <f>L190*'Расчет субсидий'!O190</f>
        <v>1.9985196150999274</v>
      </c>
      <c r="N190" s="62">
        <f t="shared" si="29"/>
        <v>15.665891684734472</v>
      </c>
      <c r="O190" s="61">
        <f>'Расчет субсидий'!R190-1</f>
        <v>-1.4240506329113889E-2</v>
      </c>
      <c r="P190" s="61">
        <f>O190*'Расчет субсидий'!S190</f>
        <v>-0.14240506329113889</v>
      </c>
      <c r="Q190" s="62">
        <f t="shared" si="30"/>
        <v>-1.1162774085483231</v>
      </c>
      <c r="R190" s="61">
        <f>'Расчет субсидий'!V190-1</f>
        <v>0.16030769230769226</v>
      </c>
      <c r="S190" s="61">
        <f>R190*'Расчет субсидий'!W190</f>
        <v>1.6030769230769226</v>
      </c>
      <c r="T190" s="62">
        <f t="shared" si="31"/>
        <v>12.566116063846982</v>
      </c>
      <c r="U190" s="61" t="s">
        <v>401</v>
      </c>
      <c r="V190" s="61" t="s">
        <v>401</v>
      </c>
      <c r="W190" s="63" t="s">
        <v>401</v>
      </c>
      <c r="X190" s="64">
        <f t="shared" si="32"/>
        <v>4.053291057900104</v>
      </c>
    </row>
    <row r="191" spans="1:24" ht="15" customHeight="1">
      <c r="A191" s="72" t="s">
        <v>174</v>
      </c>
      <c r="B191" s="60">
        <f>'Расчет субсидий'!AF191</f>
        <v>-39.027272727272702</v>
      </c>
      <c r="C191" s="61">
        <f>'Расчет субсидий'!D191-1</f>
        <v>-0.49501412901570485</v>
      </c>
      <c r="D191" s="61">
        <f>C191*'Расчет субсидий'!E191</f>
        <v>-7.4252119352355725</v>
      </c>
      <c r="E191" s="62">
        <f t="shared" si="26"/>
        <v>-97.708309031314556</v>
      </c>
      <c r="F191" s="61">
        <f>'Расчет субсидий'!F191-1</f>
        <v>0</v>
      </c>
      <c r="G191" s="61">
        <f>F191*'Расчет субсидий'!G191</f>
        <v>0</v>
      </c>
      <c r="H191" s="62">
        <f t="shared" si="27"/>
        <v>0</v>
      </c>
      <c r="I191" s="61">
        <f>'Расчет субсидий'!J191-1</f>
        <v>0.1000195198126097</v>
      </c>
      <c r="J191" s="61">
        <f>I191*'Расчет субсидий'!K191</f>
        <v>1.000195198126097</v>
      </c>
      <c r="K191" s="62">
        <f t="shared" si="28"/>
        <v>13.16156122714645</v>
      </c>
      <c r="L191" s="61">
        <f>'Расчет субсидий'!N191-1</f>
        <v>0.13323464100666182</v>
      </c>
      <c r="M191" s="61">
        <f>L191*'Расчет субсидий'!O191</f>
        <v>1.9985196150999274</v>
      </c>
      <c r="N191" s="62">
        <f t="shared" si="29"/>
        <v>26.298504858923238</v>
      </c>
      <c r="O191" s="61">
        <f>'Расчет субсидий'!R191-1</f>
        <v>-1.4240506329113889E-2</v>
      </c>
      <c r="P191" s="61">
        <f>O191*'Расчет субсидий'!S191</f>
        <v>-0.14240506329113889</v>
      </c>
      <c r="Q191" s="62">
        <f t="shared" si="30"/>
        <v>-1.8739071763926785</v>
      </c>
      <c r="R191" s="61">
        <f>'Расчет субсидий'!V191-1</f>
        <v>0.16030769230769226</v>
      </c>
      <c r="S191" s="61">
        <f>R191*'Расчет субсидий'!W191</f>
        <v>1.6030769230769226</v>
      </c>
      <c r="T191" s="62">
        <f t="shared" si="31"/>
        <v>21.094877394364833</v>
      </c>
      <c r="U191" s="61" t="s">
        <v>401</v>
      </c>
      <c r="V191" s="61" t="s">
        <v>401</v>
      </c>
      <c r="W191" s="63" t="s">
        <v>401</v>
      </c>
      <c r="X191" s="64">
        <f t="shared" si="32"/>
        <v>-2.9658252622237637</v>
      </c>
    </row>
    <row r="192" spans="1:24" ht="15" customHeight="1">
      <c r="A192" s="72" t="s">
        <v>175</v>
      </c>
      <c r="B192" s="60">
        <f>'Расчет субсидий'!AF192</f>
        <v>23.354545454545416</v>
      </c>
      <c r="C192" s="61">
        <f>'Расчет субсидий'!D192-1</f>
        <v>-7.015986416063813E-2</v>
      </c>
      <c r="D192" s="61">
        <f>C192*'Расчет субсидий'!E192</f>
        <v>-1.0523979624095721</v>
      </c>
      <c r="E192" s="62">
        <f t="shared" si="26"/>
        <v>-7.2140761643500584</v>
      </c>
      <c r="F192" s="61">
        <f>'Расчет субсидий'!F192-1</f>
        <v>0</v>
      </c>
      <c r="G192" s="61">
        <f>F192*'Расчет субсидий'!G192</f>
        <v>0</v>
      </c>
      <c r="H192" s="62">
        <f t="shared" si="27"/>
        <v>0</v>
      </c>
      <c r="I192" s="61">
        <f>'Расчет субсидий'!J192-1</f>
        <v>0.1000195198126097</v>
      </c>
      <c r="J192" s="61">
        <f>I192*'Расчет субсидий'!K192</f>
        <v>1.000195198126097</v>
      </c>
      <c r="K192" s="62">
        <f t="shared" si="28"/>
        <v>6.8562317642446562</v>
      </c>
      <c r="L192" s="61">
        <f>'Расчет субсидий'!N192-1</f>
        <v>0.13323464100666182</v>
      </c>
      <c r="M192" s="61">
        <f>L192*'Расчет субсидий'!O192</f>
        <v>1.9985196150999274</v>
      </c>
      <c r="N192" s="62">
        <f t="shared" si="29"/>
        <v>13.699639522551118</v>
      </c>
      <c r="O192" s="61">
        <f>'Расчет субсидий'!R192-1</f>
        <v>-1.4240506329113889E-2</v>
      </c>
      <c r="P192" s="61">
        <f>O192*'Расчет субсидий'!S192</f>
        <v>-0.14240506329113889</v>
      </c>
      <c r="Q192" s="62">
        <f t="shared" si="30"/>
        <v>-0.97617157146447786</v>
      </c>
      <c r="R192" s="61">
        <f>'Расчет субсидий'!V192-1</f>
        <v>0.16030769230769226</v>
      </c>
      <c r="S192" s="61">
        <f>R192*'Расчет субсидий'!W192</f>
        <v>1.6030769230769226</v>
      </c>
      <c r="T192" s="62">
        <f t="shared" si="31"/>
        <v>10.988921903564181</v>
      </c>
      <c r="U192" s="61" t="s">
        <v>401</v>
      </c>
      <c r="V192" s="61" t="s">
        <v>401</v>
      </c>
      <c r="W192" s="63" t="s">
        <v>401</v>
      </c>
      <c r="X192" s="64">
        <f t="shared" si="32"/>
        <v>3.4069887106022358</v>
      </c>
    </row>
    <row r="193" spans="1:24" ht="15" customHeight="1">
      <c r="A193" s="72" t="s">
        <v>176</v>
      </c>
      <c r="B193" s="60">
        <f>'Расчет субсидий'!AF193</f>
        <v>-36.409090909090878</v>
      </c>
      <c r="C193" s="61">
        <f>'Расчет субсидий'!D193-1</f>
        <v>-0.59261818856497039</v>
      </c>
      <c r="D193" s="61">
        <f>C193*'Расчет субсидий'!E193</f>
        <v>-8.8892728284745566</v>
      </c>
      <c r="E193" s="62">
        <f t="shared" si="26"/>
        <v>-73.060645616937506</v>
      </c>
      <c r="F193" s="61">
        <f>'Расчет субсидий'!F193-1</f>
        <v>0</v>
      </c>
      <c r="G193" s="61">
        <f>F193*'Расчет субсидий'!G193</f>
        <v>0</v>
      </c>
      <c r="H193" s="62">
        <f t="shared" si="27"/>
        <v>0</v>
      </c>
      <c r="I193" s="61">
        <f>'Расчет субсидий'!J193-1</f>
        <v>0.1000195198126097</v>
      </c>
      <c r="J193" s="61">
        <f>I193*'Расчет субсидий'!K193</f>
        <v>1.000195198126097</v>
      </c>
      <c r="K193" s="62">
        <f t="shared" si="28"/>
        <v>8.2205719554445693</v>
      </c>
      <c r="L193" s="61">
        <f>'Расчет субсидий'!N193-1</f>
        <v>0.13323464100666182</v>
      </c>
      <c r="M193" s="61">
        <f>L193*'Расчет субсидий'!O193</f>
        <v>1.9985196150999274</v>
      </c>
      <c r="N193" s="62">
        <f t="shared" si="29"/>
        <v>16.425768021158902</v>
      </c>
      <c r="O193" s="61">
        <f>'Расчет субсидий'!R193-1</f>
        <v>-1.4240506329113889E-2</v>
      </c>
      <c r="P193" s="61">
        <f>O193*'Расчет субсидий'!S193</f>
        <v>-0.14240506329113889</v>
      </c>
      <c r="Q193" s="62">
        <f t="shared" si="30"/>
        <v>-1.1704226053051481</v>
      </c>
      <c r="R193" s="61">
        <f>'Расчет субсидий'!V193-1</f>
        <v>0.16030769230769226</v>
      </c>
      <c r="S193" s="61">
        <f>R193*'Расчет субсидий'!W193</f>
        <v>1.6030769230769226</v>
      </c>
      <c r="T193" s="62">
        <f t="shared" si="31"/>
        <v>13.175637336548293</v>
      </c>
      <c r="U193" s="61" t="s">
        <v>401</v>
      </c>
      <c r="V193" s="61" t="s">
        <v>401</v>
      </c>
      <c r="W193" s="63" t="s">
        <v>401</v>
      </c>
      <c r="X193" s="64">
        <f t="shared" si="32"/>
        <v>-4.4298861554627482</v>
      </c>
    </row>
    <row r="194" spans="1:24" ht="15" customHeight="1">
      <c r="A194" s="72" t="s">
        <v>177</v>
      </c>
      <c r="B194" s="60">
        <f>'Расчет субсидий'!AF194</f>
        <v>-9.8818181818181756</v>
      </c>
      <c r="C194" s="61">
        <f>'Расчет субсидий'!D194-1</f>
        <v>-0.36310624812803116</v>
      </c>
      <c r="D194" s="61">
        <f>C194*'Расчет субсидий'!E194</f>
        <v>-5.4465937219204674</v>
      </c>
      <c r="E194" s="62">
        <f t="shared" si="26"/>
        <v>-54.519716942611005</v>
      </c>
      <c r="F194" s="61">
        <f>'Расчет субсидий'!F194-1</f>
        <v>0</v>
      </c>
      <c r="G194" s="61">
        <f>F194*'Расчет субсидий'!G194</f>
        <v>0</v>
      </c>
      <c r="H194" s="62">
        <f t="shared" si="27"/>
        <v>0</v>
      </c>
      <c r="I194" s="61">
        <f>'Расчет субсидий'!J194-1</f>
        <v>0.1000195198126097</v>
      </c>
      <c r="J194" s="61">
        <f>I194*'Расчет субсидий'!K194</f>
        <v>1.000195198126097</v>
      </c>
      <c r="K194" s="62">
        <f t="shared" si="28"/>
        <v>10.011827919113847</v>
      </c>
      <c r="L194" s="61">
        <f>'Расчет субсидий'!N194-1</f>
        <v>0.13323464100666182</v>
      </c>
      <c r="M194" s="61">
        <f>L194*'Расчет субсидий'!O194</f>
        <v>1.9985196150999274</v>
      </c>
      <c r="N194" s="62">
        <f t="shared" si="29"/>
        <v>20.004929554592355</v>
      </c>
      <c r="O194" s="61">
        <f>'Расчет субсидий'!R194-1</f>
        <v>-1.4240506329113889E-2</v>
      </c>
      <c r="P194" s="61">
        <f>O194*'Расчет субсидий'!S194</f>
        <v>-0.14240506329113889</v>
      </c>
      <c r="Q194" s="62">
        <f t="shared" si="30"/>
        <v>-1.4254567419965287</v>
      </c>
      <c r="R194" s="61">
        <f>'Расчет субсидий'!V194-1</f>
        <v>0.16030769230769226</v>
      </c>
      <c r="S194" s="61">
        <f>R194*'Расчет субсидий'!W194</f>
        <v>1.6030769230769226</v>
      </c>
      <c r="T194" s="62">
        <f t="shared" si="31"/>
        <v>16.046598029083146</v>
      </c>
      <c r="U194" s="61" t="s">
        <v>401</v>
      </c>
      <c r="V194" s="61" t="s">
        <v>401</v>
      </c>
      <c r="W194" s="63" t="s">
        <v>401</v>
      </c>
      <c r="X194" s="64">
        <f t="shared" si="32"/>
        <v>-0.98720704890865862</v>
      </c>
    </row>
    <row r="195" spans="1:24" ht="15" customHeight="1">
      <c r="A195" s="72" t="s">
        <v>178</v>
      </c>
      <c r="B195" s="60">
        <f>'Расчет субсидий'!AF195</f>
        <v>-5.3363636363636715</v>
      </c>
      <c r="C195" s="61">
        <f>'Расчет субсидий'!D195-1</f>
        <v>-0.3302209187318732</v>
      </c>
      <c r="D195" s="61">
        <f>C195*'Расчет субсидий'!E195</f>
        <v>-4.9533137809780978</v>
      </c>
      <c r="E195" s="62">
        <f t="shared" si="26"/>
        <v>-53.515353002481042</v>
      </c>
      <c r="F195" s="61">
        <f>'Расчет субсидий'!F195-1</f>
        <v>0</v>
      </c>
      <c r="G195" s="61">
        <f>F195*'Расчет субсидий'!G195</f>
        <v>0</v>
      </c>
      <c r="H195" s="62">
        <f t="shared" si="27"/>
        <v>0</v>
      </c>
      <c r="I195" s="61">
        <f>'Расчет субсидий'!J195-1</f>
        <v>0.1000195198126097</v>
      </c>
      <c r="J195" s="61">
        <f>I195*'Расчет субсидий'!K195</f>
        <v>1.000195198126097</v>
      </c>
      <c r="K195" s="62">
        <f t="shared" si="28"/>
        <v>10.806058623755341</v>
      </c>
      <c r="L195" s="61">
        <f>'Расчет субсидий'!N195-1</f>
        <v>0.13323464100666182</v>
      </c>
      <c r="M195" s="61">
        <f>L195*'Расчет субсидий'!O195</f>
        <v>1.9985196150999274</v>
      </c>
      <c r="N195" s="62">
        <f t="shared" si="29"/>
        <v>21.591905422017533</v>
      </c>
      <c r="O195" s="61">
        <f>'Расчет субсидий'!R195-1</f>
        <v>-1.4240506329113889E-2</v>
      </c>
      <c r="P195" s="61">
        <f>O195*'Расчет субсидий'!S195</f>
        <v>-0.14240506329113889</v>
      </c>
      <c r="Q195" s="62">
        <f t="shared" si="30"/>
        <v>-1.5385371426764551</v>
      </c>
      <c r="R195" s="61">
        <f>'Расчет субсидий'!V195-1</f>
        <v>0.16030769230769226</v>
      </c>
      <c r="S195" s="61">
        <f>R195*'Расчет субсидий'!W195</f>
        <v>1.6030769230769226</v>
      </c>
      <c r="T195" s="62">
        <f t="shared" si="31"/>
        <v>17.319562463020954</v>
      </c>
      <c r="U195" s="61" t="s">
        <v>401</v>
      </c>
      <c r="V195" s="61" t="s">
        <v>401</v>
      </c>
      <c r="W195" s="63" t="s">
        <v>401</v>
      </c>
      <c r="X195" s="64">
        <f t="shared" si="32"/>
        <v>-0.49392710796628991</v>
      </c>
    </row>
    <row r="196" spans="1:24" ht="15" customHeight="1">
      <c r="A196" s="72" t="s">
        <v>179</v>
      </c>
      <c r="B196" s="60">
        <f>'Расчет субсидий'!AF196</f>
        <v>-50.68181818181813</v>
      </c>
      <c r="C196" s="61">
        <f>'Расчет субсидий'!D196-1</f>
        <v>-0.73368226170882678</v>
      </c>
      <c r="D196" s="61">
        <f>C196*'Расчет субсидий'!E196</f>
        <v>-11.005233925632401</v>
      </c>
      <c r="E196" s="62">
        <f t="shared" si="26"/>
        <v>-85.209025408281533</v>
      </c>
      <c r="F196" s="61">
        <f>'Расчет субсидий'!F196-1</f>
        <v>0</v>
      </c>
      <c r="G196" s="61">
        <f>F196*'Расчет субсидий'!G196</f>
        <v>0</v>
      </c>
      <c r="H196" s="62">
        <f t="shared" si="27"/>
        <v>0</v>
      </c>
      <c r="I196" s="61">
        <f>'Расчет субсидий'!J196-1</f>
        <v>0.1000195198126097</v>
      </c>
      <c r="J196" s="61">
        <f>I196*'Расчет субсидий'!K196</f>
        <v>1.000195198126097</v>
      </c>
      <c r="K196" s="62">
        <f t="shared" si="28"/>
        <v>7.7441023631372197</v>
      </c>
      <c r="L196" s="61">
        <f>'Расчет субсидий'!N196-1</f>
        <v>0.13323464100666182</v>
      </c>
      <c r="M196" s="61">
        <f>L196*'Расчет субсидий'!O196</f>
        <v>1.9985196150999274</v>
      </c>
      <c r="N196" s="62">
        <f t="shared" si="29"/>
        <v>15.473720032917258</v>
      </c>
      <c r="O196" s="61">
        <f>'Расчет субсидий'!R196-1</f>
        <v>-1.4240506329113889E-2</v>
      </c>
      <c r="P196" s="61">
        <f>O196*'Расчет субсидий'!S196</f>
        <v>-0.14240506329113889</v>
      </c>
      <c r="Q196" s="62">
        <f t="shared" si="30"/>
        <v>-1.1025841647927823</v>
      </c>
      <c r="R196" s="61">
        <f>'Расчет субсидий'!V196-1</f>
        <v>0.16030769230769226</v>
      </c>
      <c r="S196" s="61">
        <f>R196*'Расчет субсидий'!W196</f>
        <v>1.6030769230769226</v>
      </c>
      <c r="T196" s="62">
        <f t="shared" si="31"/>
        <v>12.411968995201702</v>
      </c>
      <c r="U196" s="61" t="s">
        <v>401</v>
      </c>
      <c r="V196" s="61" t="s">
        <v>401</v>
      </c>
      <c r="W196" s="63" t="s">
        <v>401</v>
      </c>
      <c r="X196" s="64">
        <f t="shared" si="32"/>
        <v>-6.5458472526205931</v>
      </c>
    </row>
    <row r="197" spans="1:24" ht="15" customHeight="1">
      <c r="A197" s="72" t="s">
        <v>180</v>
      </c>
      <c r="B197" s="60">
        <f>'Расчет субсидий'!AF197</f>
        <v>-63.818181818181756</v>
      </c>
      <c r="C197" s="61">
        <f>'Расчет субсидий'!D197-1</f>
        <v>-0.63326417587921979</v>
      </c>
      <c r="D197" s="61">
        <f>C197*'Расчет субсидий'!E197</f>
        <v>-9.4989626381882974</v>
      </c>
      <c r="E197" s="62">
        <f t="shared" si="26"/>
        <v>-120.28919276480963</v>
      </c>
      <c r="F197" s="61">
        <f>'Расчет субсидий'!F197-1</f>
        <v>0</v>
      </c>
      <c r="G197" s="61">
        <f>F197*'Расчет субсидий'!G197</f>
        <v>0</v>
      </c>
      <c r="H197" s="62">
        <f t="shared" si="27"/>
        <v>0</v>
      </c>
      <c r="I197" s="61">
        <f>'Расчет субсидий'!J197-1</f>
        <v>0.1000195198126097</v>
      </c>
      <c r="J197" s="61">
        <f>I197*'Расчет субсидий'!K197</f>
        <v>1.000195198126097</v>
      </c>
      <c r="K197" s="62">
        <f t="shared" si="28"/>
        <v>12.665874956296685</v>
      </c>
      <c r="L197" s="61">
        <f>'Расчет субсидий'!N197-1</f>
        <v>0.13323464100666182</v>
      </c>
      <c r="M197" s="61">
        <f>L197*'Расчет субсидий'!O197</f>
        <v>1.9985196150999274</v>
      </c>
      <c r="N197" s="62">
        <f t="shared" si="29"/>
        <v>25.308059456780743</v>
      </c>
      <c r="O197" s="61">
        <f>'Расчет субсидий'!R197-1</f>
        <v>-1.4240506329113889E-2</v>
      </c>
      <c r="P197" s="61">
        <f>O197*'Расчет субсидий'!S197</f>
        <v>-0.14240506329113889</v>
      </c>
      <c r="Q197" s="62">
        <f t="shared" si="30"/>
        <v>-1.803332717621871</v>
      </c>
      <c r="R197" s="61">
        <f>'Расчет субсидий'!V197-1</f>
        <v>0.16030769230769226</v>
      </c>
      <c r="S197" s="61">
        <f>R197*'Расчет субсидий'!W197</f>
        <v>1.6030769230769226</v>
      </c>
      <c r="T197" s="62">
        <f t="shared" si="31"/>
        <v>20.300409251172312</v>
      </c>
      <c r="U197" s="61" t="s">
        <v>401</v>
      </c>
      <c r="V197" s="61" t="s">
        <v>401</v>
      </c>
      <c r="W197" s="63" t="s">
        <v>401</v>
      </c>
      <c r="X197" s="64">
        <f t="shared" si="32"/>
        <v>-5.0395759651764891</v>
      </c>
    </row>
    <row r="198" spans="1:24" ht="15" customHeight="1">
      <c r="A198" s="72" t="s">
        <v>181</v>
      </c>
      <c r="B198" s="60">
        <f>'Расчет субсидий'!AF198</f>
        <v>-0.94545454545448138</v>
      </c>
      <c r="C198" s="61">
        <f>'Расчет субсидий'!D198-1</f>
        <v>-0.30355662841771724</v>
      </c>
      <c r="D198" s="61">
        <f>C198*'Расчет субсидий'!E198</f>
        <v>-4.5533494262657586</v>
      </c>
      <c r="E198" s="62">
        <f t="shared" si="26"/>
        <v>-45.815866000334815</v>
      </c>
      <c r="F198" s="61">
        <f>'Расчет субсидий'!F198-1</f>
        <v>0</v>
      </c>
      <c r="G198" s="61">
        <f>F198*'Расчет субсидий'!G198</f>
        <v>0</v>
      </c>
      <c r="H198" s="62">
        <f t="shared" si="27"/>
        <v>0</v>
      </c>
      <c r="I198" s="61">
        <f>'Расчет субсидий'!J198-1</f>
        <v>0.1000195198126097</v>
      </c>
      <c r="J198" s="61">
        <f>I198*'Расчет субсидий'!K198</f>
        <v>1.000195198126097</v>
      </c>
      <c r="K198" s="62">
        <f t="shared" si="28"/>
        <v>10.063978157965556</v>
      </c>
      <c r="L198" s="61">
        <f>'Расчет субсидий'!N198-1</f>
        <v>0.13323464100666182</v>
      </c>
      <c r="M198" s="61">
        <f>L198*'Расчет субсидий'!O198</f>
        <v>1.9985196150999274</v>
      </c>
      <c r="N198" s="62">
        <f t="shared" si="29"/>
        <v>20.109132489651984</v>
      </c>
      <c r="O198" s="61">
        <f>'Расчет субсидий'!R198-1</f>
        <v>-1.4240506329113889E-2</v>
      </c>
      <c r="P198" s="61">
        <f>O198*'Расчет субсидий'!S198</f>
        <v>-0.14240506329113889</v>
      </c>
      <c r="Q198" s="62">
        <f t="shared" si="30"/>
        <v>-1.4328817507130667</v>
      </c>
      <c r="R198" s="61">
        <f>'Расчет субсидий'!V198-1</f>
        <v>0.16030769230769226</v>
      </c>
      <c r="S198" s="61">
        <f>R198*'Расчет субсидий'!W198</f>
        <v>1.6030769230769226</v>
      </c>
      <c r="T198" s="62">
        <f t="shared" si="31"/>
        <v>16.130182557975857</v>
      </c>
      <c r="U198" s="61" t="s">
        <v>401</v>
      </c>
      <c r="V198" s="61" t="s">
        <v>401</v>
      </c>
      <c r="W198" s="63" t="s">
        <v>401</v>
      </c>
      <c r="X198" s="64">
        <f t="shared" si="32"/>
        <v>-9.3962753253950426E-2</v>
      </c>
    </row>
    <row r="199" spans="1:24" ht="15" customHeight="1">
      <c r="A199" s="72" t="s">
        <v>182</v>
      </c>
      <c r="B199" s="60">
        <f>'Расчет субсидий'!AF199</f>
        <v>-22.209090909090833</v>
      </c>
      <c r="C199" s="61">
        <f>'Расчет субсидий'!D199-1</f>
        <v>-0.44366719583195302</v>
      </c>
      <c r="D199" s="61">
        <f>C199*'Расчет субсидий'!E199</f>
        <v>-6.6550079374792954</v>
      </c>
      <c r="E199" s="62">
        <f t="shared" si="26"/>
        <v>-67.316562594890726</v>
      </c>
      <c r="F199" s="61">
        <f>'Расчет субсидий'!F199-1</f>
        <v>0</v>
      </c>
      <c r="G199" s="61">
        <f>F199*'Расчет субсидий'!G199</f>
        <v>0</v>
      </c>
      <c r="H199" s="62">
        <f t="shared" si="27"/>
        <v>0</v>
      </c>
      <c r="I199" s="61">
        <f>'Расчет субсидий'!J199-1</f>
        <v>0.1000195198126097</v>
      </c>
      <c r="J199" s="61">
        <f>I199*'Расчет субсидий'!K199</f>
        <v>1.000195198126097</v>
      </c>
      <c r="K199" s="62">
        <f t="shared" si="28"/>
        <v>10.117148363201936</v>
      </c>
      <c r="L199" s="61">
        <f>'Расчет субсидий'!N199-1</f>
        <v>0.13323464100666182</v>
      </c>
      <c r="M199" s="61">
        <f>L199*'Расчет субсидий'!O199</f>
        <v>1.9985196150999274</v>
      </c>
      <c r="N199" s="62">
        <f t="shared" si="29"/>
        <v>20.215373449719454</v>
      </c>
      <c r="O199" s="61">
        <f>'Расчет субсидий'!R199-1</f>
        <v>-1.4240506329113889E-2</v>
      </c>
      <c r="P199" s="61">
        <f>O199*'Расчет субсидий'!S199</f>
        <v>-0.14240506329113889</v>
      </c>
      <c r="Q199" s="62">
        <f t="shared" si="30"/>
        <v>-1.4404519794604904</v>
      </c>
      <c r="R199" s="61">
        <f>'Расчет субсидий'!V199-1</f>
        <v>0.16030769230769226</v>
      </c>
      <c r="S199" s="61">
        <f>R199*'Расчет субсидий'!W199</f>
        <v>1.6030769230769226</v>
      </c>
      <c r="T199" s="62">
        <f t="shared" si="31"/>
        <v>16.215401852338996</v>
      </c>
      <c r="U199" s="61" t="s">
        <v>401</v>
      </c>
      <c r="V199" s="61" t="s">
        <v>401</v>
      </c>
      <c r="W199" s="63" t="s">
        <v>401</v>
      </c>
      <c r="X199" s="64">
        <f t="shared" si="32"/>
        <v>-2.1956212644674875</v>
      </c>
    </row>
    <row r="200" spans="1:24" ht="15" customHeight="1">
      <c r="A200" s="72" t="s">
        <v>183</v>
      </c>
      <c r="B200" s="60">
        <f>'Расчет субсидий'!AF200</f>
        <v>-12.118181818181824</v>
      </c>
      <c r="C200" s="61">
        <f>'Расчет субсидий'!D200-1</f>
        <v>-0.37828597779031314</v>
      </c>
      <c r="D200" s="61">
        <f>C200*'Расчет субсидий'!E200</f>
        <v>-5.6742896668546976</v>
      </c>
      <c r="E200" s="62">
        <f t="shared" si="26"/>
        <v>-56.598818358717338</v>
      </c>
      <c r="F200" s="61">
        <f>'Расчет субсидий'!F200-1</f>
        <v>0</v>
      </c>
      <c r="G200" s="61">
        <f>F200*'Расчет субсидий'!G200</f>
        <v>0</v>
      </c>
      <c r="H200" s="62">
        <f t="shared" si="27"/>
        <v>0</v>
      </c>
      <c r="I200" s="61">
        <f>'Расчет субсидий'!J200-1</f>
        <v>0.1000195198126097</v>
      </c>
      <c r="J200" s="61">
        <f>I200*'Расчет субсидий'!K200</f>
        <v>1.000195198126097</v>
      </c>
      <c r="K200" s="62">
        <f t="shared" si="28"/>
        <v>9.9765555982586172</v>
      </c>
      <c r="L200" s="61">
        <f>'Расчет субсидий'!N200-1</f>
        <v>0.13323464100666182</v>
      </c>
      <c r="M200" s="61">
        <f>L200*'Расчет субсидий'!O200</f>
        <v>1.9985196150999274</v>
      </c>
      <c r="N200" s="62">
        <f t="shared" si="29"/>
        <v>19.934450886796963</v>
      </c>
      <c r="O200" s="61">
        <f>'Расчет субсидий'!R200-1</f>
        <v>-1.4240506329113889E-2</v>
      </c>
      <c r="P200" s="61">
        <f>O200*'Расчет субсидий'!S200</f>
        <v>-0.14240506329113889</v>
      </c>
      <c r="Q200" s="62">
        <f t="shared" si="30"/>
        <v>-1.4204347651931757</v>
      </c>
      <c r="R200" s="61">
        <f>'Расчет субсидий'!V200-1</f>
        <v>0.16030769230769226</v>
      </c>
      <c r="S200" s="61">
        <f>R200*'Расчет субсидий'!W200</f>
        <v>1.6030769230769226</v>
      </c>
      <c r="T200" s="62">
        <f t="shared" si="31"/>
        <v>15.990064820673107</v>
      </c>
      <c r="U200" s="61" t="s">
        <v>401</v>
      </c>
      <c r="V200" s="61" t="s">
        <v>401</v>
      </c>
      <c r="W200" s="63" t="s">
        <v>401</v>
      </c>
      <c r="X200" s="64">
        <f t="shared" si="32"/>
        <v>-1.2149029938428897</v>
      </c>
    </row>
    <row r="201" spans="1:24" ht="15" customHeight="1">
      <c r="A201" s="72" t="s">
        <v>184</v>
      </c>
      <c r="B201" s="60">
        <f>'Расчет субсидий'!AF201</f>
        <v>-38.427272727272793</v>
      </c>
      <c r="C201" s="61">
        <f>'Расчет субсидий'!D201-1</f>
        <v>-0.5261020563654486</v>
      </c>
      <c r="D201" s="61">
        <f>C201*'Расчет субсидий'!E201</f>
        <v>-7.8915308454817286</v>
      </c>
      <c r="E201" s="62">
        <f t="shared" si="26"/>
        <v>-88.355847772204783</v>
      </c>
      <c r="F201" s="61">
        <f>'Расчет субсидий'!F201-1</f>
        <v>0</v>
      </c>
      <c r="G201" s="61">
        <f>F201*'Расчет субсидий'!G201</f>
        <v>0</v>
      </c>
      <c r="H201" s="62">
        <f t="shared" si="27"/>
        <v>0</v>
      </c>
      <c r="I201" s="61">
        <f>'Расчет субсидий'!J201-1</f>
        <v>0.1000195198126097</v>
      </c>
      <c r="J201" s="61">
        <f>I201*'Расчет субсидий'!K201</f>
        <v>1.000195198126097</v>
      </c>
      <c r="K201" s="62">
        <f t="shared" si="28"/>
        <v>11.198472945045557</v>
      </c>
      <c r="L201" s="61">
        <f>'Расчет субсидий'!N201-1</f>
        <v>0.13323464100666182</v>
      </c>
      <c r="M201" s="61">
        <f>L201*'Расчет субсидий'!O201</f>
        <v>1.9985196150999274</v>
      </c>
      <c r="N201" s="62">
        <f t="shared" si="29"/>
        <v>22.376000086552953</v>
      </c>
      <c r="O201" s="61">
        <f>'Расчет субсидий'!R201-1</f>
        <v>-1.4240506329113889E-2</v>
      </c>
      <c r="P201" s="61">
        <f>O201*'Расчет субсидий'!S201</f>
        <v>-0.14240506329113889</v>
      </c>
      <c r="Q201" s="62">
        <f t="shared" si="30"/>
        <v>-1.5944080230449864</v>
      </c>
      <c r="R201" s="61">
        <f>'Расчет субсидий'!V201-1</f>
        <v>0.16030769230769226</v>
      </c>
      <c r="S201" s="61">
        <f>R201*'Расчет субсидий'!W201</f>
        <v>1.6030769230769226</v>
      </c>
      <c r="T201" s="62">
        <f t="shared" si="31"/>
        <v>17.948510036378458</v>
      </c>
      <c r="U201" s="61" t="s">
        <v>401</v>
      </c>
      <c r="V201" s="61" t="s">
        <v>401</v>
      </c>
      <c r="W201" s="63" t="s">
        <v>401</v>
      </c>
      <c r="X201" s="64">
        <f t="shared" si="32"/>
        <v>-3.4321441724699207</v>
      </c>
    </row>
    <row r="202" spans="1:24" ht="15" customHeight="1">
      <c r="A202" s="68" t="s">
        <v>185</v>
      </c>
      <c r="B202" s="69"/>
      <c r="C202" s="70"/>
      <c r="D202" s="70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</row>
    <row r="203" spans="1:24" ht="15" customHeight="1">
      <c r="A203" s="72" t="s">
        <v>186</v>
      </c>
      <c r="B203" s="60">
        <f>'Расчет субсидий'!AF203</f>
        <v>-59.609090909090924</v>
      </c>
      <c r="C203" s="61">
        <f>'Расчет субсидий'!D203-1</f>
        <v>0.21510742393113591</v>
      </c>
      <c r="D203" s="61">
        <f>C203*'Расчет субсидий'!E203</f>
        <v>3.2266113589670384</v>
      </c>
      <c r="E203" s="62">
        <f t="shared" si="26"/>
        <v>41.72420313803152</v>
      </c>
      <c r="F203" s="61">
        <f>'Расчет субсидий'!F203-1</f>
        <v>0</v>
      </c>
      <c r="G203" s="61">
        <f>F203*'Расчет субсидий'!G203</f>
        <v>0</v>
      </c>
      <c r="H203" s="62">
        <f t="shared" si="27"/>
        <v>0</v>
      </c>
      <c r="I203" s="61">
        <f>'Расчет субсидий'!J203-1</f>
        <v>0.14596111861939898</v>
      </c>
      <c r="J203" s="61">
        <f>I203*'Расчет субсидий'!K203</f>
        <v>1.4596111861939898</v>
      </c>
      <c r="K203" s="62">
        <f t="shared" si="28"/>
        <v>18.874635603712111</v>
      </c>
      <c r="L203" s="61">
        <f>'Расчет субсидий'!N203-1</f>
        <v>-0.69874167283493716</v>
      </c>
      <c r="M203" s="61">
        <f>L203*'Расчет субсидий'!O203</f>
        <v>-10.481125092524056</v>
      </c>
      <c r="N203" s="62">
        <f t="shared" si="29"/>
        <v>-135.53432496921317</v>
      </c>
      <c r="O203" s="61">
        <f>'Расчет субсидий'!R203-1</f>
        <v>4.2764331210191076E-2</v>
      </c>
      <c r="P203" s="61">
        <f>O203*'Расчет субсидий'!S203</f>
        <v>0.42764331210191076</v>
      </c>
      <c r="Q203" s="62">
        <f t="shared" si="30"/>
        <v>5.5299738455247329</v>
      </c>
      <c r="R203" s="61">
        <f>'Расчет субсидий'!V203-1</f>
        <v>7.575757575757569E-2</v>
      </c>
      <c r="S203" s="61">
        <f>R203*'Расчет субсидий'!W203</f>
        <v>0.7575757575757569</v>
      </c>
      <c r="T203" s="62">
        <f t="shared" si="31"/>
        <v>9.7964214728539005</v>
      </c>
      <c r="U203" s="61" t="s">
        <v>401</v>
      </c>
      <c r="V203" s="61" t="s">
        <v>401</v>
      </c>
      <c r="W203" s="63" t="s">
        <v>401</v>
      </c>
      <c r="X203" s="64">
        <f t="shared" si="32"/>
        <v>-4.609683477685361</v>
      </c>
    </row>
    <row r="204" spans="1:24" ht="15" customHeight="1">
      <c r="A204" s="72" t="s">
        <v>187</v>
      </c>
      <c r="B204" s="60">
        <f>'Расчет субсидий'!AF204</f>
        <v>-161.55454545454552</v>
      </c>
      <c r="C204" s="61">
        <f>'Расчет субсидий'!D204-1</f>
        <v>-0.27324439893966435</v>
      </c>
      <c r="D204" s="61">
        <f>C204*'Расчет субсидий'!E204</f>
        <v>-4.0986659840949651</v>
      </c>
      <c r="E204" s="62">
        <f t="shared" si="26"/>
        <v>-55.480544090215581</v>
      </c>
      <c r="F204" s="61">
        <f>'Расчет субсидий'!F204-1</f>
        <v>0</v>
      </c>
      <c r="G204" s="61">
        <f>F204*'Расчет субсидий'!G204</f>
        <v>0</v>
      </c>
      <c r="H204" s="62">
        <f t="shared" si="27"/>
        <v>0</v>
      </c>
      <c r="I204" s="61">
        <f>'Расчет субсидий'!J204-1</f>
        <v>0.14596111861939898</v>
      </c>
      <c r="J204" s="61">
        <f>I204*'Расчет субсидий'!K204</f>
        <v>1.4596111861939898</v>
      </c>
      <c r="K204" s="62">
        <f t="shared" si="28"/>
        <v>19.757653608382256</v>
      </c>
      <c r="L204" s="61">
        <f>'Расчет субсидий'!N204-1</f>
        <v>-0.69874167283493716</v>
      </c>
      <c r="M204" s="61">
        <f>L204*'Расчет субсидий'!O204</f>
        <v>-10.481125092524056</v>
      </c>
      <c r="N204" s="62">
        <f t="shared" si="29"/>
        <v>-141.8750698562346</v>
      </c>
      <c r="O204" s="61">
        <f>'Расчет субсидий'!R204-1</f>
        <v>4.2764331210191076E-2</v>
      </c>
      <c r="P204" s="61">
        <f>O204*'Расчет субсидий'!S204</f>
        <v>0.42764331210191076</v>
      </c>
      <c r="Q204" s="62">
        <f t="shared" si="30"/>
        <v>5.7886843485234234</v>
      </c>
      <c r="R204" s="61">
        <f>'Расчет субсидий'!V204-1</f>
        <v>7.575757575757569E-2</v>
      </c>
      <c r="S204" s="61">
        <f>R204*'Расчет субсидий'!W204</f>
        <v>0.7575757575757569</v>
      </c>
      <c r="T204" s="62">
        <f t="shared" si="31"/>
        <v>10.254730534998972</v>
      </c>
      <c r="U204" s="61" t="s">
        <v>401</v>
      </c>
      <c r="V204" s="61" t="s">
        <v>401</v>
      </c>
      <c r="W204" s="63" t="s">
        <v>401</v>
      </c>
      <c r="X204" s="64">
        <f t="shared" si="32"/>
        <v>-11.934960820747364</v>
      </c>
    </row>
    <row r="205" spans="1:24" ht="15" customHeight="1">
      <c r="A205" s="72" t="s">
        <v>188</v>
      </c>
      <c r="B205" s="60">
        <f>'Расчет субсидий'!AF205</f>
        <v>-123.40000000000009</v>
      </c>
      <c r="C205" s="61">
        <f>'Расчет субсидий'!D205-1</f>
        <v>0.20137030952223123</v>
      </c>
      <c r="D205" s="61">
        <f>C205*'Расчет субсидий'!E205</f>
        <v>3.0205546428334684</v>
      </c>
      <c r="E205" s="62">
        <f t="shared" si="26"/>
        <v>77.399616242600175</v>
      </c>
      <c r="F205" s="61">
        <f>'Расчет субсидий'!F205-1</f>
        <v>0</v>
      </c>
      <c r="G205" s="61">
        <f>F205*'Расчет субсидий'!G205</f>
        <v>0</v>
      </c>
      <c r="H205" s="62">
        <f t="shared" si="27"/>
        <v>0</v>
      </c>
      <c r="I205" s="61">
        <f>'Расчет субсидий'!J205-1</f>
        <v>0.14596111861939898</v>
      </c>
      <c r="J205" s="61">
        <f>I205*'Расчет субсидий'!K205</f>
        <v>1.4596111861939898</v>
      </c>
      <c r="K205" s="62">
        <f t="shared" si="28"/>
        <v>37.401523572122898</v>
      </c>
      <c r="L205" s="61">
        <f>'Расчет субсидий'!N205-1</f>
        <v>-0.69874167283493716</v>
      </c>
      <c r="M205" s="61">
        <f>L205*'Расчет субсидий'!O205</f>
        <v>-10.481125092524056</v>
      </c>
      <c r="N205" s="62">
        <f t="shared" si="29"/>
        <v>-268.57155584878285</v>
      </c>
      <c r="O205" s="61">
        <f>'Расчет субсидий'!R205-1</f>
        <v>4.2764331210191076E-2</v>
      </c>
      <c r="P205" s="61">
        <f>O205*'Расчет субсидий'!S205</f>
        <v>0.42764331210191076</v>
      </c>
      <c r="Q205" s="62">
        <f t="shared" si="30"/>
        <v>10.958063057701569</v>
      </c>
      <c r="R205" s="61">
        <f>'Расчет субсидий'!V205-1</f>
        <v>7.575757575757569E-2</v>
      </c>
      <c r="S205" s="61">
        <f>R205*'Расчет субсидий'!W205</f>
        <v>0.7575757575757569</v>
      </c>
      <c r="T205" s="62">
        <f t="shared" si="31"/>
        <v>19.412352976358143</v>
      </c>
      <c r="U205" s="61" t="s">
        <v>401</v>
      </c>
      <c r="V205" s="61" t="s">
        <v>401</v>
      </c>
      <c r="W205" s="63" t="s">
        <v>401</v>
      </c>
      <c r="X205" s="64">
        <f t="shared" si="32"/>
        <v>-4.8157401938189315</v>
      </c>
    </row>
    <row r="206" spans="1:24" ht="15" customHeight="1">
      <c r="A206" s="72" t="s">
        <v>189</v>
      </c>
      <c r="B206" s="60">
        <f>'Расчет субсидий'!AF206</f>
        <v>-197.80909090909086</v>
      </c>
      <c r="C206" s="61">
        <f>'Расчет субсидий'!D206-1</f>
        <v>-0.50427304029589082</v>
      </c>
      <c r="D206" s="61">
        <f>C206*'Расчет субсидий'!E206</f>
        <v>-7.5640956044383625</v>
      </c>
      <c r="E206" s="62">
        <f t="shared" si="26"/>
        <v>-97.156424753438145</v>
      </c>
      <c r="F206" s="61">
        <f>'Расчет субсидий'!F206-1</f>
        <v>0</v>
      </c>
      <c r="G206" s="61">
        <f>F206*'Расчет субсидий'!G206</f>
        <v>0</v>
      </c>
      <c r="H206" s="62">
        <f t="shared" si="27"/>
        <v>0</v>
      </c>
      <c r="I206" s="61">
        <f>'Расчет субсидий'!J206-1</f>
        <v>0.14596111861939898</v>
      </c>
      <c r="J206" s="61">
        <f>I206*'Расчет субсидий'!K206</f>
        <v>1.4596111861939898</v>
      </c>
      <c r="K206" s="62">
        <f t="shared" si="28"/>
        <v>18.747859862786921</v>
      </c>
      <c r="L206" s="61">
        <f>'Расчет субсидий'!N206-1</f>
        <v>-0.69874167283493716</v>
      </c>
      <c r="M206" s="61">
        <f>L206*'Расчет субсидий'!O206</f>
        <v>-10.481125092524056</v>
      </c>
      <c r="N206" s="62">
        <f t="shared" si="29"/>
        <v>-134.62397815089432</v>
      </c>
      <c r="O206" s="61">
        <f>'Расчет субсидий'!R206-1</f>
        <v>4.2764331210191076E-2</v>
      </c>
      <c r="P206" s="61">
        <f>O206*'Расчет субсидий'!S206</f>
        <v>0.42764331210191076</v>
      </c>
      <c r="Q206" s="62">
        <f t="shared" si="30"/>
        <v>5.4928305307459606</v>
      </c>
      <c r="R206" s="61">
        <f>'Расчет субсидий'!V206-1</f>
        <v>7.575757575757569E-2</v>
      </c>
      <c r="S206" s="61">
        <f>R206*'Расчет субсидий'!W206</f>
        <v>0.7575757575757569</v>
      </c>
      <c r="T206" s="62">
        <f t="shared" si="31"/>
        <v>9.730621601708723</v>
      </c>
      <c r="U206" s="61" t="s">
        <v>401</v>
      </c>
      <c r="V206" s="61" t="s">
        <v>401</v>
      </c>
      <c r="W206" s="63" t="s">
        <v>401</v>
      </c>
      <c r="X206" s="64">
        <f t="shared" si="32"/>
        <v>-15.40039044109076</v>
      </c>
    </row>
    <row r="207" spans="1:24" ht="15" customHeight="1">
      <c r="A207" s="72" t="s">
        <v>190</v>
      </c>
      <c r="B207" s="60">
        <f>'Расчет субсидий'!AF207</f>
        <v>-56.518181818181802</v>
      </c>
      <c r="C207" s="61">
        <f>'Расчет субсидий'!D207-1</f>
        <v>0.255434745554181</v>
      </c>
      <c r="D207" s="61">
        <f>C207*'Расчет субсидий'!E207</f>
        <v>3.8315211833127147</v>
      </c>
      <c r="E207" s="62">
        <f t="shared" si="26"/>
        <v>54.073121135846463</v>
      </c>
      <c r="F207" s="61">
        <f>'Расчет субсидий'!F207-1</f>
        <v>0</v>
      </c>
      <c r="G207" s="61">
        <f>F207*'Расчет субсидий'!G207</f>
        <v>0</v>
      </c>
      <c r="H207" s="62">
        <f t="shared" si="27"/>
        <v>0</v>
      </c>
      <c r="I207" s="61">
        <f>'Расчет субсидий'!J207-1</f>
        <v>0.14596111861939898</v>
      </c>
      <c r="J207" s="61">
        <f>I207*'Расчет субсидий'!K207</f>
        <v>1.4596111861939898</v>
      </c>
      <c r="K207" s="62">
        <f t="shared" si="28"/>
        <v>20.599059409105326</v>
      </c>
      <c r="L207" s="61">
        <f>'Расчет субсидий'!N207-1</f>
        <v>-0.69874167283493716</v>
      </c>
      <c r="M207" s="61">
        <f>L207*'Расчет субсидий'!O207</f>
        <v>-10.481125092524056</v>
      </c>
      <c r="N207" s="62">
        <f t="shared" si="29"/>
        <v>-147.91700728064524</v>
      </c>
      <c r="O207" s="61">
        <f>'Расчет субсидий'!R207-1</f>
        <v>4.2764331210191076E-2</v>
      </c>
      <c r="P207" s="61">
        <f>O207*'Расчет субсидий'!S207</f>
        <v>0.42764331210191076</v>
      </c>
      <c r="Q207" s="62">
        <f t="shared" si="30"/>
        <v>6.0352031247882358</v>
      </c>
      <c r="R207" s="61">
        <f>'Расчет субсидий'!V207-1</f>
        <v>7.575757575757569E-2</v>
      </c>
      <c r="S207" s="61">
        <f>R207*'Расчет субсидий'!W207</f>
        <v>0.7575757575757569</v>
      </c>
      <c r="T207" s="62">
        <f t="shared" si="31"/>
        <v>10.691441792723396</v>
      </c>
      <c r="U207" s="61" t="s">
        <v>401</v>
      </c>
      <c r="V207" s="61" t="s">
        <v>401</v>
      </c>
      <c r="W207" s="63" t="s">
        <v>401</v>
      </c>
      <c r="X207" s="64">
        <f t="shared" si="32"/>
        <v>-4.0047736533396838</v>
      </c>
    </row>
    <row r="208" spans="1:24" ht="15" customHeight="1">
      <c r="A208" s="72" t="s">
        <v>191</v>
      </c>
      <c r="B208" s="60">
        <f>'Расчет субсидий'!AF208</f>
        <v>-157.84545454545469</v>
      </c>
      <c r="C208" s="61">
        <f>'Расчет субсидий'!D208-1</f>
        <v>0.18889625524147124</v>
      </c>
      <c r="D208" s="61">
        <f>C208*'Расчет субсидий'!E208</f>
        <v>2.8334438286220687</v>
      </c>
      <c r="E208" s="62">
        <f t="shared" si="26"/>
        <v>89.398270773997893</v>
      </c>
      <c r="F208" s="61">
        <f>'Расчет субсидий'!F208-1</f>
        <v>0</v>
      </c>
      <c r="G208" s="61">
        <f>F208*'Расчет субсидий'!G208</f>
        <v>0</v>
      </c>
      <c r="H208" s="62">
        <f t="shared" si="27"/>
        <v>0</v>
      </c>
      <c r="I208" s="61">
        <f>'Расчет субсидий'!J208-1</f>
        <v>0.14596111861939898</v>
      </c>
      <c r="J208" s="61">
        <f>I208*'Расчет субсидий'!K208</f>
        <v>1.4596111861939898</v>
      </c>
      <c r="K208" s="62">
        <f t="shared" si="28"/>
        <v>46.052339111159839</v>
      </c>
      <c r="L208" s="61">
        <f>'Расчет субсидий'!N208-1</f>
        <v>-0.69874167283493716</v>
      </c>
      <c r="M208" s="61">
        <f>L208*'Расчет субсидий'!O208</f>
        <v>-10.481125092524056</v>
      </c>
      <c r="N208" s="62">
        <f t="shared" si="29"/>
        <v>-330.69103031884663</v>
      </c>
      <c r="O208" s="61">
        <f>'Расчет субсидий'!R208-1</f>
        <v>4.2764331210191076E-2</v>
      </c>
      <c r="P208" s="61">
        <f>O208*'Расчет субсидий'!S208</f>
        <v>0.42764331210191076</v>
      </c>
      <c r="Q208" s="62">
        <f t="shared" si="30"/>
        <v>13.492617084478363</v>
      </c>
      <c r="R208" s="61">
        <f>'Расчет субсидий'!V208-1</f>
        <v>7.575757575757569E-2</v>
      </c>
      <c r="S208" s="61">
        <f>R208*'Расчет субсидий'!W208</f>
        <v>0.7575757575757569</v>
      </c>
      <c r="T208" s="62">
        <f t="shared" si="31"/>
        <v>23.902348803755849</v>
      </c>
      <c r="U208" s="61" t="s">
        <v>401</v>
      </c>
      <c r="V208" s="61" t="s">
        <v>401</v>
      </c>
      <c r="W208" s="63" t="s">
        <v>401</v>
      </c>
      <c r="X208" s="64">
        <f t="shared" si="32"/>
        <v>-5.0028510080303308</v>
      </c>
    </row>
    <row r="209" spans="1:24" ht="15" customHeight="1">
      <c r="A209" s="72" t="s">
        <v>192</v>
      </c>
      <c r="B209" s="60">
        <f>'Расчет субсидий'!AF209</f>
        <v>-287.15454545454531</v>
      </c>
      <c r="C209" s="61">
        <f>'Расчет субсидий'!D209-1</f>
        <v>-2.3865921534394041E-2</v>
      </c>
      <c r="D209" s="61">
        <f>C209*'Расчет субсидий'!E209</f>
        <v>-0.35798882301591062</v>
      </c>
      <c r="E209" s="62">
        <f t="shared" si="26"/>
        <v>-12.545101197424566</v>
      </c>
      <c r="F209" s="61">
        <f>'Расчет субсидий'!F209-1</f>
        <v>0</v>
      </c>
      <c r="G209" s="61">
        <f>F209*'Расчет субсидий'!G209</f>
        <v>0</v>
      </c>
      <c r="H209" s="62">
        <f t="shared" si="27"/>
        <v>0</v>
      </c>
      <c r="I209" s="61">
        <f>'Расчет субсидий'!J209-1</f>
        <v>0.14596111861939898</v>
      </c>
      <c r="J209" s="61">
        <f>I209*'Расчет субсидий'!K209</f>
        <v>1.4596111861939898</v>
      </c>
      <c r="K209" s="62">
        <f t="shared" si="28"/>
        <v>51.149557925954269</v>
      </c>
      <c r="L209" s="61">
        <f>'Расчет субсидий'!N209-1</f>
        <v>-0.69874167283493716</v>
      </c>
      <c r="M209" s="61">
        <f>L209*'Расчет субсидий'!O209</f>
        <v>-10.481125092524056</v>
      </c>
      <c r="N209" s="62">
        <f t="shared" si="29"/>
        <v>-367.29296138593787</v>
      </c>
      <c r="O209" s="61">
        <f>'Расчет субсидий'!R209-1</f>
        <v>4.2764331210191076E-2</v>
      </c>
      <c r="P209" s="61">
        <f>O209*'Расчет субсидий'!S209</f>
        <v>0.42764331210191076</v>
      </c>
      <c r="Q209" s="62">
        <f t="shared" si="30"/>
        <v>14.986022696250075</v>
      </c>
      <c r="R209" s="61">
        <f>'Расчет субсидий'!V209-1</f>
        <v>7.575757575757569E-2</v>
      </c>
      <c r="S209" s="61">
        <f>R209*'Расчет субсидий'!W209</f>
        <v>0.7575757575757569</v>
      </c>
      <c r="T209" s="62">
        <f t="shared" si="31"/>
        <v>26.547936506612825</v>
      </c>
      <c r="U209" s="61" t="s">
        <v>401</v>
      </c>
      <c r="V209" s="61" t="s">
        <v>401</v>
      </c>
      <c r="W209" s="63" t="s">
        <v>401</v>
      </c>
      <c r="X209" s="64">
        <f t="shared" si="32"/>
        <v>-8.1942836596683115</v>
      </c>
    </row>
    <row r="210" spans="1:24" ht="15" customHeight="1">
      <c r="A210" s="72" t="s">
        <v>193</v>
      </c>
      <c r="B210" s="60">
        <f>'Расчет субсидий'!AF210</f>
        <v>-285.29999999999995</v>
      </c>
      <c r="C210" s="61">
        <f>'Расчет субсидий'!D210-1</f>
        <v>-0.82261557178885569</v>
      </c>
      <c r="D210" s="61">
        <f>C210*'Расчет субсидий'!E210</f>
        <v>-12.339233576832836</v>
      </c>
      <c r="E210" s="62">
        <f t="shared" si="26"/>
        <v>-174.48778873704237</v>
      </c>
      <c r="F210" s="61">
        <f>'Расчет субсидий'!F210-1</f>
        <v>0</v>
      </c>
      <c r="G210" s="61">
        <f>F210*'Расчет субсидий'!G210</f>
        <v>0</v>
      </c>
      <c r="H210" s="62">
        <f t="shared" si="27"/>
        <v>0</v>
      </c>
      <c r="I210" s="61">
        <f>'Расчет субсидий'!J210-1</f>
        <v>0.14596111861939898</v>
      </c>
      <c r="J210" s="61">
        <f>I210*'Расчет субсидий'!K210</f>
        <v>1.4596111861939898</v>
      </c>
      <c r="K210" s="62">
        <f t="shared" si="28"/>
        <v>20.640206436566348</v>
      </c>
      <c r="L210" s="61">
        <f>'Расчет субсидий'!N210-1</f>
        <v>-0.69874167283493716</v>
      </c>
      <c r="M210" s="61">
        <f>L210*'Расчет субсидий'!O210</f>
        <v>-10.481125092524056</v>
      </c>
      <c r="N210" s="62">
        <f t="shared" si="29"/>
        <v>-148.21247442017096</v>
      </c>
      <c r="O210" s="61">
        <f>'Расчет субсидий'!R210-1</f>
        <v>4.2764331210191076E-2</v>
      </c>
      <c r="P210" s="61">
        <f>O210*'Расчет субсидий'!S210</f>
        <v>0.42764331210191076</v>
      </c>
      <c r="Q210" s="62">
        <f t="shared" si="30"/>
        <v>6.0472585620670243</v>
      </c>
      <c r="R210" s="61">
        <f>'Расчет субсидий'!V210-1</f>
        <v>7.575757575757569E-2</v>
      </c>
      <c r="S210" s="61">
        <f>R210*'Расчет субсидий'!W210</f>
        <v>0.7575757575757569</v>
      </c>
      <c r="T210" s="62">
        <f t="shared" si="31"/>
        <v>10.712798158580014</v>
      </c>
      <c r="U210" s="61" t="s">
        <v>401</v>
      </c>
      <c r="V210" s="61" t="s">
        <v>401</v>
      </c>
      <c r="W210" s="63" t="s">
        <v>401</v>
      </c>
      <c r="X210" s="64">
        <f t="shared" si="32"/>
        <v>-20.175528413485235</v>
      </c>
    </row>
    <row r="211" spans="1:24" ht="15" customHeight="1">
      <c r="A211" s="72" t="s">
        <v>194</v>
      </c>
      <c r="B211" s="60">
        <f>'Расчет субсидий'!AF211</f>
        <v>-101.0454545454545</v>
      </c>
      <c r="C211" s="61">
        <f>'Расчет субсидий'!D211-1</f>
        <v>2.2021407828301642E-2</v>
      </c>
      <c r="D211" s="61">
        <f>C211*'Расчет субсидий'!E211</f>
        <v>0.33032111742452464</v>
      </c>
      <c r="E211" s="62">
        <f t="shared" si="26"/>
        <v>4.4467844818882485</v>
      </c>
      <c r="F211" s="61">
        <f>'Расчет субсидий'!F211-1</f>
        <v>0</v>
      </c>
      <c r="G211" s="61">
        <f>F211*'Расчет субсидий'!G211</f>
        <v>0</v>
      </c>
      <c r="H211" s="62">
        <f t="shared" si="27"/>
        <v>0</v>
      </c>
      <c r="I211" s="61">
        <f>'Расчет субсидий'!J211-1</f>
        <v>0.14596111861939898</v>
      </c>
      <c r="J211" s="61">
        <f>I211*'Расчет субсидий'!K211</f>
        <v>1.4596111861939898</v>
      </c>
      <c r="K211" s="62">
        <f t="shared" si="28"/>
        <v>19.649292854674879</v>
      </c>
      <c r="L211" s="61">
        <f>'Расчет субсидий'!N211-1</f>
        <v>-0.69874167283493716</v>
      </c>
      <c r="M211" s="61">
        <f>L211*'Расчет субсидий'!O211</f>
        <v>-10.481125092524056</v>
      </c>
      <c r="N211" s="62">
        <f t="shared" si="29"/>
        <v>-141.09695673578867</v>
      </c>
      <c r="O211" s="61">
        <f>'Расчет субсидий'!R211-1</f>
        <v>4.2764331210191076E-2</v>
      </c>
      <c r="P211" s="61">
        <f>O211*'Расчет субсидий'!S211</f>
        <v>0.42764331210191076</v>
      </c>
      <c r="Q211" s="62">
        <f t="shared" si="30"/>
        <v>5.7569363377822098</v>
      </c>
      <c r="R211" s="61">
        <f>'Расчет субсидий'!V211-1</f>
        <v>7.575757575757569E-2</v>
      </c>
      <c r="S211" s="61">
        <f>R211*'Расчет субсидий'!W211</f>
        <v>0.7575757575757569</v>
      </c>
      <c r="T211" s="62">
        <f t="shared" si="31"/>
        <v>10.198488515988823</v>
      </c>
      <c r="U211" s="61" t="s">
        <v>401</v>
      </c>
      <c r="V211" s="61" t="s">
        <v>401</v>
      </c>
      <c r="W211" s="63" t="s">
        <v>401</v>
      </c>
      <c r="X211" s="64">
        <f t="shared" si="32"/>
        <v>-7.5059737192278755</v>
      </c>
    </row>
    <row r="212" spans="1:24" ht="15" customHeight="1">
      <c r="A212" s="72" t="s">
        <v>195</v>
      </c>
      <c r="B212" s="60">
        <f>'Расчет субсидий'!AF212</f>
        <v>-178.02727272727248</v>
      </c>
      <c r="C212" s="61">
        <f>'Расчет субсидий'!D212-1</f>
        <v>2.7054278496987605E-2</v>
      </c>
      <c r="D212" s="61">
        <f>C212*'Расчет субсидий'!E212</f>
        <v>0.40581417745481407</v>
      </c>
      <c r="E212" s="62">
        <f t="shared" si="26"/>
        <v>9.7229229924600524</v>
      </c>
      <c r="F212" s="61">
        <f>'Расчет субсидий'!F212-1</f>
        <v>0</v>
      </c>
      <c r="G212" s="61">
        <f>F212*'Расчет субсидий'!G212</f>
        <v>0</v>
      </c>
      <c r="H212" s="62">
        <f t="shared" si="27"/>
        <v>0</v>
      </c>
      <c r="I212" s="61">
        <f>'Расчет субсидий'!J212-1</f>
        <v>0.14596111861939898</v>
      </c>
      <c r="J212" s="61">
        <f>I212*'Расчет субсидий'!K212</f>
        <v>1.4596111861939898</v>
      </c>
      <c r="K212" s="62">
        <f t="shared" si="28"/>
        <v>34.970900354701449</v>
      </c>
      <c r="L212" s="61">
        <f>'Расчет субсидий'!N212-1</f>
        <v>-0.69874167283493716</v>
      </c>
      <c r="M212" s="61">
        <f>L212*'Расчет субсидий'!O212</f>
        <v>-10.481125092524056</v>
      </c>
      <c r="N212" s="62">
        <f t="shared" si="29"/>
        <v>-251.11782143269042</v>
      </c>
      <c r="O212" s="61">
        <f>'Расчет субсидий'!R212-1</f>
        <v>4.2764331210191076E-2</v>
      </c>
      <c r="P212" s="61">
        <f>O212*'Расчет субсидий'!S212</f>
        <v>0.42764331210191076</v>
      </c>
      <c r="Q212" s="62">
        <f t="shared" si="30"/>
        <v>10.245928365256312</v>
      </c>
      <c r="R212" s="61">
        <f>'Расчет субсидий'!V212-1</f>
        <v>7.575757575757569E-2</v>
      </c>
      <c r="S212" s="61">
        <f>R212*'Расчет субсидий'!W212</f>
        <v>0.7575757575757569</v>
      </c>
      <c r="T212" s="62">
        <f t="shared" si="31"/>
        <v>18.150796993000153</v>
      </c>
      <c r="U212" s="61" t="s">
        <v>401</v>
      </c>
      <c r="V212" s="61" t="s">
        <v>401</v>
      </c>
      <c r="W212" s="63" t="s">
        <v>401</v>
      </c>
      <c r="X212" s="64">
        <f t="shared" si="32"/>
        <v>-7.4304806591975856</v>
      </c>
    </row>
    <row r="213" spans="1:24" ht="15" customHeight="1">
      <c r="A213" s="72" t="s">
        <v>196</v>
      </c>
      <c r="B213" s="60">
        <f>'Расчет субсидий'!AF213</f>
        <v>-265.70909090909083</v>
      </c>
      <c r="C213" s="61">
        <f>'Расчет субсидий'!D213-1</f>
        <v>-0.69470263192670056</v>
      </c>
      <c r="D213" s="61">
        <f>C213*'Расчет субсидий'!E213</f>
        <v>-10.420539478900508</v>
      </c>
      <c r="E213" s="62">
        <f t="shared" si="26"/>
        <v>-151.66003173738565</v>
      </c>
      <c r="F213" s="61">
        <f>'Расчет субсидий'!F213-1</f>
        <v>0</v>
      </c>
      <c r="G213" s="61">
        <f>F213*'Расчет субсидий'!G213</f>
        <v>0</v>
      </c>
      <c r="H213" s="62">
        <f t="shared" si="27"/>
        <v>0</v>
      </c>
      <c r="I213" s="61">
        <f>'Расчет субсидий'!J213-1</f>
        <v>0.14596111861939898</v>
      </c>
      <c r="J213" s="61">
        <f>I213*'Расчет субсидий'!K213</f>
        <v>1.4596111861939898</v>
      </c>
      <c r="K213" s="62">
        <f t="shared" si="28"/>
        <v>21.24311119118568</v>
      </c>
      <c r="L213" s="61">
        <f>'Расчет субсидий'!N213-1</f>
        <v>-0.69874167283493716</v>
      </c>
      <c r="M213" s="61">
        <f>L213*'Расчет субсидий'!O213</f>
        <v>-10.481125092524056</v>
      </c>
      <c r="N213" s="62">
        <f t="shared" si="29"/>
        <v>-152.54179185197287</v>
      </c>
      <c r="O213" s="61">
        <f>'Расчет субсидий'!R213-1</f>
        <v>4.2764331210191076E-2</v>
      </c>
      <c r="P213" s="61">
        <f>O213*'Расчет субсидий'!S213</f>
        <v>0.42764331210191076</v>
      </c>
      <c r="Q213" s="62">
        <f t="shared" si="30"/>
        <v>6.2239002517074695</v>
      </c>
      <c r="R213" s="61">
        <f>'Расчет субсидий'!V213-1</f>
        <v>7.575757575757569E-2</v>
      </c>
      <c r="S213" s="61">
        <f>R213*'Расчет субсидий'!W213</f>
        <v>0.7575757575757569</v>
      </c>
      <c r="T213" s="62">
        <f t="shared" si="31"/>
        <v>11.025721237374549</v>
      </c>
      <c r="U213" s="61" t="s">
        <v>401</v>
      </c>
      <c r="V213" s="61" t="s">
        <v>401</v>
      </c>
      <c r="W213" s="63" t="s">
        <v>401</v>
      </c>
      <c r="X213" s="64">
        <f t="shared" si="32"/>
        <v>-18.256834315552908</v>
      </c>
    </row>
    <row r="214" spans="1:24" ht="15" customHeight="1">
      <c r="A214" s="72" t="s">
        <v>197</v>
      </c>
      <c r="B214" s="60">
        <f>'Расчет субсидий'!AF214</f>
        <v>-121.76363636363635</v>
      </c>
      <c r="C214" s="61">
        <f>'Расчет субсидий'!D214-1</f>
        <v>-0.28885726614193297</v>
      </c>
      <c r="D214" s="61">
        <f>C214*'Расчет субсидий'!E214</f>
        <v>-4.3328589921289948</v>
      </c>
      <c r="E214" s="62">
        <f t="shared" si="26"/>
        <v>-43.354260629421148</v>
      </c>
      <c r="F214" s="61">
        <f>'Расчет субсидий'!F214-1</f>
        <v>0</v>
      </c>
      <c r="G214" s="61">
        <f>F214*'Расчет субсидий'!G214</f>
        <v>0</v>
      </c>
      <c r="H214" s="62">
        <f t="shared" si="27"/>
        <v>0</v>
      </c>
      <c r="I214" s="61">
        <f>'Расчет субсидий'!J214-1</f>
        <v>0.14596111861939898</v>
      </c>
      <c r="J214" s="61">
        <f>I214*'Расчет субсидий'!K214</f>
        <v>1.4596111861939898</v>
      </c>
      <c r="K214" s="62">
        <f t="shared" si="28"/>
        <v>14.604759559179501</v>
      </c>
      <c r="L214" s="61">
        <f>'Расчет субсидий'!N214-1</f>
        <v>-0.69874167283493716</v>
      </c>
      <c r="M214" s="61">
        <f>L214*'Расчет субсидий'!O214</f>
        <v>-10.481125092524056</v>
      </c>
      <c r="N214" s="62">
        <f t="shared" si="29"/>
        <v>-104.87334800793484</v>
      </c>
      <c r="O214" s="61">
        <f>'Расчет субсидий'!R214-1</f>
        <v>4.2764331210191076E-2</v>
      </c>
      <c r="P214" s="61">
        <f>O214*'Расчет субсидий'!S214</f>
        <v>0.42764331210191076</v>
      </c>
      <c r="Q214" s="62">
        <f t="shared" si="30"/>
        <v>4.2789667614327866</v>
      </c>
      <c r="R214" s="61">
        <f>'Расчет субсидий'!V214-1</f>
        <v>7.575757575757569E-2</v>
      </c>
      <c r="S214" s="61">
        <f>R214*'Расчет субсидий'!W214</f>
        <v>0.7575757575757569</v>
      </c>
      <c r="T214" s="62">
        <f t="shared" si="31"/>
        <v>7.5802459531073358</v>
      </c>
      <c r="U214" s="61" t="s">
        <v>401</v>
      </c>
      <c r="V214" s="61" t="s">
        <v>401</v>
      </c>
      <c r="W214" s="63" t="s">
        <v>401</v>
      </c>
      <c r="X214" s="64">
        <f t="shared" si="32"/>
        <v>-12.169153828781393</v>
      </c>
    </row>
    <row r="215" spans="1:24" ht="15" customHeight="1">
      <c r="A215" s="68" t="s">
        <v>198</v>
      </c>
      <c r="B215" s="69"/>
      <c r="C215" s="70"/>
      <c r="D215" s="70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</row>
    <row r="216" spans="1:24" ht="15" customHeight="1">
      <c r="A216" s="72" t="s">
        <v>199</v>
      </c>
      <c r="B216" s="60">
        <f>'Расчет субсидий'!AF216</f>
        <v>6.0727272727272634</v>
      </c>
      <c r="C216" s="61">
        <f>'Расчет субсидий'!D216-1</f>
        <v>-0.22617287420963883</v>
      </c>
      <c r="D216" s="61">
        <f>C216*'Расчет субсидий'!E216</f>
        <v>-3.3925931131445823</v>
      </c>
      <c r="E216" s="62">
        <f t="shared" si="26"/>
        <v>-20.647855048703935</v>
      </c>
      <c r="F216" s="61">
        <f>'Расчет субсидий'!F216-1</f>
        <v>0</v>
      </c>
      <c r="G216" s="61">
        <f>F216*'Расчет субсидий'!G216</f>
        <v>0</v>
      </c>
      <c r="H216" s="62">
        <f t="shared" si="27"/>
        <v>0</v>
      </c>
      <c r="I216" s="61">
        <f>'Расчет субсидий'!J216-1</f>
        <v>1.6441516147513768E-2</v>
      </c>
      <c r="J216" s="61">
        <f>I216*'Расчет субсидий'!K216</f>
        <v>0.16441516147513768</v>
      </c>
      <c r="K216" s="62">
        <f t="shared" si="28"/>
        <v>1.0006565210530793</v>
      </c>
      <c r="L216" s="61">
        <f>'Расчет субсидий'!N216-1</f>
        <v>0.25313590692755161</v>
      </c>
      <c r="M216" s="61">
        <f>L216*'Расчет субсидий'!O216</f>
        <v>3.7970386039132742</v>
      </c>
      <c r="N216" s="62">
        <f t="shared" si="29"/>
        <v>23.10937388989306</v>
      </c>
      <c r="O216" s="61">
        <f>'Расчет субсидий'!R216-1</f>
        <v>-7.2502768549280283E-2</v>
      </c>
      <c r="P216" s="61">
        <f>O216*'Расчет субсидий'!S216</f>
        <v>-0.72502768549280283</v>
      </c>
      <c r="Q216" s="62">
        <f t="shared" si="30"/>
        <v>-4.4126324781921191</v>
      </c>
      <c r="R216" s="61">
        <f>'Расчет субсидий'!V216-1</f>
        <v>0.11539603960396039</v>
      </c>
      <c r="S216" s="61">
        <f>R216*'Расчет субсидий'!W216</f>
        <v>1.1539603960396039</v>
      </c>
      <c r="T216" s="62">
        <f t="shared" si="31"/>
        <v>7.0231843886771737</v>
      </c>
      <c r="U216" s="61" t="s">
        <v>401</v>
      </c>
      <c r="V216" s="61" t="s">
        <v>401</v>
      </c>
      <c r="W216" s="63" t="s">
        <v>401</v>
      </c>
      <c r="X216" s="64">
        <f t="shared" si="32"/>
        <v>0.99779336279063058</v>
      </c>
    </row>
    <row r="217" spans="1:24" ht="15" customHeight="1">
      <c r="A217" s="72" t="s">
        <v>200</v>
      </c>
      <c r="B217" s="60">
        <f>'Расчет субсидий'!AF217</f>
        <v>110.20909090909095</v>
      </c>
      <c r="C217" s="61">
        <f>'Расчет субсидий'!D217-1</f>
        <v>0.14857488373625105</v>
      </c>
      <c r="D217" s="61">
        <f>C217*'Расчет субсидий'!E217</f>
        <v>2.2286232560437655</v>
      </c>
      <c r="E217" s="62">
        <f t="shared" si="26"/>
        <v>37.107445520254096</v>
      </c>
      <c r="F217" s="61">
        <f>'Расчет субсидий'!F217-1</f>
        <v>0</v>
      </c>
      <c r="G217" s="61">
        <f>F217*'Расчет субсидий'!G217</f>
        <v>0</v>
      </c>
      <c r="H217" s="62">
        <f t="shared" si="27"/>
        <v>0</v>
      </c>
      <c r="I217" s="61">
        <f>'Расчет субсидий'!J217-1</f>
        <v>1.6441516147513768E-2</v>
      </c>
      <c r="J217" s="61">
        <f>I217*'Расчет субсидий'!K217</f>
        <v>0.16441516147513768</v>
      </c>
      <c r="K217" s="62">
        <f t="shared" si="28"/>
        <v>2.7375764973272987</v>
      </c>
      <c r="L217" s="61">
        <f>'Расчет субсидий'!N217-1</f>
        <v>0.25313590692755161</v>
      </c>
      <c r="M217" s="61">
        <f>L217*'Расчет субсидий'!O217</f>
        <v>3.7970386039132742</v>
      </c>
      <c r="N217" s="62">
        <f t="shared" si="29"/>
        <v>63.222172141887832</v>
      </c>
      <c r="O217" s="61">
        <f>'Расчет субсидий'!R217-1</f>
        <v>-7.2502768549280283E-2</v>
      </c>
      <c r="P217" s="61">
        <f>O217*'Расчет субсидий'!S217</f>
        <v>-0.72502768549280283</v>
      </c>
      <c r="Q217" s="62">
        <f t="shared" si="30"/>
        <v>-12.071993445792062</v>
      </c>
      <c r="R217" s="61">
        <f>'Расчет субсидий'!V217-1</f>
        <v>0.11539603960396039</v>
      </c>
      <c r="S217" s="61">
        <f>R217*'Расчет субсидий'!W217</f>
        <v>1.1539603960396039</v>
      </c>
      <c r="T217" s="62">
        <f t="shared" si="31"/>
        <v>19.213890195413779</v>
      </c>
      <c r="U217" s="61" t="s">
        <v>401</v>
      </c>
      <c r="V217" s="61" t="s">
        <v>401</v>
      </c>
      <c r="W217" s="63" t="s">
        <v>401</v>
      </c>
      <c r="X217" s="64">
        <f t="shared" si="32"/>
        <v>6.6190097319789789</v>
      </c>
    </row>
    <row r="218" spans="1:24" ht="15" customHeight="1">
      <c r="A218" s="72" t="s">
        <v>201</v>
      </c>
      <c r="B218" s="60">
        <f>'Расчет субсидий'!AF218</f>
        <v>0.52727272727272734</v>
      </c>
      <c r="C218" s="61">
        <f>'Расчет субсидий'!D218-1</f>
        <v>-4.5084174334727112E-2</v>
      </c>
      <c r="D218" s="61">
        <f>C218*'Расчет субсидий'!E218</f>
        <v>-0.67626261502090668</v>
      </c>
      <c r="E218" s="62">
        <f t="shared" si="26"/>
        <v>-9.600510018717627E-2</v>
      </c>
      <c r="F218" s="61">
        <f>'Расчет субсидий'!F218-1</f>
        <v>0</v>
      </c>
      <c r="G218" s="61">
        <f>F218*'Расчет субсидий'!G218</f>
        <v>0</v>
      </c>
      <c r="H218" s="62">
        <f t="shared" si="27"/>
        <v>0</v>
      </c>
      <c r="I218" s="61">
        <f>'Расчет субсидий'!J218-1</f>
        <v>1.6441516147513768E-2</v>
      </c>
      <c r="J218" s="61">
        <f>I218*'Расчет субсидий'!K218</f>
        <v>0.16441516147513768</v>
      </c>
      <c r="K218" s="62">
        <f t="shared" si="28"/>
        <v>2.3341071499602819E-2</v>
      </c>
      <c r="L218" s="61">
        <f>'Расчет субсидий'!N218-1</f>
        <v>0.25313590692755161</v>
      </c>
      <c r="M218" s="61">
        <f>L218*'Расчет субсидий'!O218</f>
        <v>3.7970386039132742</v>
      </c>
      <c r="N218" s="62">
        <f t="shared" si="29"/>
        <v>0.53904365476716487</v>
      </c>
      <c r="O218" s="61">
        <f>'Расчет субсидий'!R218-1</f>
        <v>-7.2502768549280283E-2</v>
      </c>
      <c r="P218" s="61">
        <f>O218*'Расчет субсидий'!S218</f>
        <v>-0.72502768549280283</v>
      </c>
      <c r="Q218" s="62">
        <f t="shared" si="30"/>
        <v>-0.10292799577877181</v>
      </c>
      <c r="R218" s="61">
        <f>'Расчет субсидий'!V218-1</f>
        <v>0.11539603960396039</v>
      </c>
      <c r="S218" s="61">
        <f>R218*'Расчет субсидий'!W218</f>
        <v>1.1539603960396039</v>
      </c>
      <c r="T218" s="62">
        <f t="shared" si="31"/>
        <v>0.16382109697190761</v>
      </c>
      <c r="U218" s="61" t="s">
        <v>401</v>
      </c>
      <c r="V218" s="61" t="s">
        <v>401</v>
      </c>
      <c r="W218" s="63" t="s">
        <v>401</v>
      </c>
      <c r="X218" s="64">
        <f t="shared" si="32"/>
        <v>3.7141238609143064</v>
      </c>
    </row>
    <row r="219" spans="1:24" ht="15" customHeight="1">
      <c r="A219" s="72" t="s">
        <v>202</v>
      </c>
      <c r="B219" s="60">
        <f>'Расчет субсидий'!AF219</f>
        <v>-15.327272727272771</v>
      </c>
      <c r="C219" s="61">
        <f>'Расчет субсидий'!D219-1</f>
        <v>-0.39107345891672973</v>
      </c>
      <c r="D219" s="61">
        <f>C219*'Расчет субсидий'!E219</f>
        <v>-5.8661018837509458</v>
      </c>
      <c r="E219" s="62">
        <f t="shared" si="26"/>
        <v>-60.927291903322207</v>
      </c>
      <c r="F219" s="61">
        <f>'Расчет субсидий'!F219-1</f>
        <v>0</v>
      </c>
      <c r="G219" s="61">
        <f>F219*'Расчет субсидий'!G219</f>
        <v>0</v>
      </c>
      <c r="H219" s="62">
        <f t="shared" si="27"/>
        <v>0</v>
      </c>
      <c r="I219" s="61">
        <f>'Расчет субсидий'!J219-1</f>
        <v>1.6441516147513768E-2</v>
      </c>
      <c r="J219" s="61">
        <f>I219*'Расчет субсидий'!K219</f>
        <v>0.16441516147513768</v>
      </c>
      <c r="K219" s="62">
        <f t="shared" si="28"/>
        <v>1.7076707385999557</v>
      </c>
      <c r="L219" s="61">
        <f>'Расчет субсидий'!N219-1</f>
        <v>0.25313590692755161</v>
      </c>
      <c r="M219" s="61">
        <f>L219*'Расчет субсидий'!O219</f>
        <v>3.7970386039132742</v>
      </c>
      <c r="N219" s="62">
        <f t="shared" si="29"/>
        <v>39.437310154742804</v>
      </c>
      <c r="O219" s="61">
        <f>'Расчет субсидий'!R219-1</f>
        <v>-7.2502768549280283E-2</v>
      </c>
      <c r="P219" s="61">
        <f>O219*'Расчет субсидий'!S219</f>
        <v>-0.72502768549280283</v>
      </c>
      <c r="Q219" s="62">
        <f t="shared" si="30"/>
        <v>-7.5303795105181566</v>
      </c>
      <c r="R219" s="61">
        <f>'Расчет субсидий'!V219-1</f>
        <v>0.11539603960396039</v>
      </c>
      <c r="S219" s="61">
        <f>R219*'Расчет субсидий'!W219</f>
        <v>1.1539603960396039</v>
      </c>
      <c r="T219" s="62">
        <f t="shared" si="31"/>
        <v>11.985417793224824</v>
      </c>
      <c r="U219" s="61" t="s">
        <v>401</v>
      </c>
      <c r="V219" s="61" t="s">
        <v>401</v>
      </c>
      <c r="W219" s="63" t="s">
        <v>401</v>
      </c>
      <c r="X219" s="64">
        <f t="shared" si="32"/>
        <v>-1.4757154078157324</v>
      </c>
    </row>
    <row r="220" spans="1:24" ht="15" customHeight="1">
      <c r="A220" s="72" t="s">
        <v>203</v>
      </c>
      <c r="B220" s="60">
        <f>'Расчет субсидий'!AF220</f>
        <v>9.4818181818181984</v>
      </c>
      <c r="C220" s="61">
        <f>'Расчет субсидий'!D220-1</f>
        <v>-0.26487835141597482</v>
      </c>
      <c r="D220" s="61">
        <f>C220*'Расчет субсидий'!E220</f>
        <v>-3.9731752712396222</v>
      </c>
      <c r="E220" s="62">
        <f t="shared" si="26"/>
        <v>-90.297012885542117</v>
      </c>
      <c r="F220" s="61">
        <f>'Расчет субсидий'!F220-1</f>
        <v>0</v>
      </c>
      <c r="G220" s="61">
        <f>F220*'Расчет субсидий'!G220</f>
        <v>0</v>
      </c>
      <c r="H220" s="62">
        <f t="shared" si="27"/>
        <v>0</v>
      </c>
      <c r="I220" s="61">
        <f>'Расчет субсидий'!J220-1</f>
        <v>1.6441516147513768E-2</v>
      </c>
      <c r="J220" s="61">
        <f>I220*'Расчет субсидий'!K220</f>
        <v>0.16441516147513768</v>
      </c>
      <c r="K220" s="62">
        <f t="shared" si="28"/>
        <v>3.736607861668034</v>
      </c>
      <c r="L220" s="61">
        <f>'Расчет субсидий'!N220-1</f>
        <v>0.25313590692755161</v>
      </c>
      <c r="M220" s="61">
        <f>L220*'Расчет субсидий'!O220</f>
        <v>3.7970386039132742</v>
      </c>
      <c r="N220" s="62">
        <f t="shared" si="29"/>
        <v>86.294014318045882</v>
      </c>
      <c r="O220" s="61">
        <f>'Расчет субсидий'!R220-1</f>
        <v>-7.2502768549280283E-2</v>
      </c>
      <c r="P220" s="61">
        <f>O220*'Расчет субсидий'!S220</f>
        <v>-0.72502768549280283</v>
      </c>
      <c r="Q220" s="62">
        <f t="shared" si="30"/>
        <v>-16.477459409660671</v>
      </c>
      <c r="R220" s="61">
        <f>'Расчет субсидий'!V220-1</f>
        <v>0.11539603960396039</v>
      </c>
      <c r="S220" s="61">
        <f>R220*'Расчет субсидий'!W220</f>
        <v>1.1539603960396039</v>
      </c>
      <c r="T220" s="62">
        <f t="shared" si="31"/>
        <v>26.22566829730707</v>
      </c>
      <c r="U220" s="61" t="s">
        <v>401</v>
      </c>
      <c r="V220" s="61" t="s">
        <v>401</v>
      </c>
      <c r="W220" s="63" t="s">
        <v>401</v>
      </c>
      <c r="X220" s="64">
        <f t="shared" si="32"/>
        <v>0.4172112046955907</v>
      </c>
    </row>
    <row r="221" spans="1:24" ht="15" customHeight="1">
      <c r="A221" s="72" t="s">
        <v>204</v>
      </c>
      <c r="B221" s="60">
        <f>'Расчет субсидий'!AF221</f>
        <v>-4.8999999999999773</v>
      </c>
      <c r="C221" s="61">
        <f>'Расчет субсидий'!D221-1</f>
        <v>-0.32286405292899889</v>
      </c>
      <c r="D221" s="61">
        <f>C221*'Расчет субсидий'!E221</f>
        <v>-4.8429607939349832</v>
      </c>
      <c r="E221" s="62">
        <f t="shared" si="26"/>
        <v>-52.434499587078491</v>
      </c>
      <c r="F221" s="61">
        <f>'Расчет субсидий'!F221-1</f>
        <v>0</v>
      </c>
      <c r="G221" s="61">
        <f>F221*'Расчет субсидий'!G221</f>
        <v>0</v>
      </c>
      <c r="H221" s="62">
        <f t="shared" si="27"/>
        <v>0</v>
      </c>
      <c r="I221" s="61">
        <f>'Расчет субсидий'!J221-1</f>
        <v>1.6441516147513768E-2</v>
      </c>
      <c r="J221" s="61">
        <f>I221*'Расчет субсидий'!K221</f>
        <v>0.16441516147513768</v>
      </c>
      <c r="K221" s="62">
        <f t="shared" si="28"/>
        <v>1.7801149097209243</v>
      </c>
      <c r="L221" s="61">
        <f>'Расчет субсидий'!N221-1</f>
        <v>0.25313590692755161</v>
      </c>
      <c r="M221" s="61">
        <f>L221*'Расчет субсидий'!O221</f>
        <v>3.7970386039132742</v>
      </c>
      <c r="N221" s="62">
        <f t="shared" si="29"/>
        <v>41.110351204648737</v>
      </c>
      <c r="O221" s="61">
        <f>'Расчет субсидий'!R221-1</f>
        <v>-7.2502768549280283E-2</v>
      </c>
      <c r="P221" s="61">
        <f>O221*'Расчет субсидий'!S221</f>
        <v>-0.72502768549280283</v>
      </c>
      <c r="Q221" s="62">
        <f t="shared" si="30"/>
        <v>-7.8498392807974513</v>
      </c>
      <c r="R221" s="61">
        <f>'Расчет субсидий'!V221-1</f>
        <v>0.11539603960396039</v>
      </c>
      <c r="S221" s="61">
        <f>R221*'Расчет субсидий'!W221</f>
        <v>1.1539603960396039</v>
      </c>
      <c r="T221" s="62">
        <f t="shared" si="31"/>
        <v>12.493872753506302</v>
      </c>
      <c r="U221" s="61" t="s">
        <v>401</v>
      </c>
      <c r="V221" s="61" t="s">
        <v>401</v>
      </c>
      <c r="W221" s="63" t="s">
        <v>401</v>
      </c>
      <c r="X221" s="64">
        <f t="shared" si="32"/>
        <v>-0.45257431799977077</v>
      </c>
    </row>
    <row r="222" spans="1:24" ht="15" customHeight="1">
      <c r="A222" s="72" t="s">
        <v>205</v>
      </c>
      <c r="B222" s="60">
        <f>'Расчет субсидий'!AF222</f>
        <v>2.7272727272727337E-2</v>
      </c>
      <c r="C222" s="61">
        <f>'Расчет субсидий'!D222-1</f>
        <v>-0.28230471014228664</v>
      </c>
      <c r="D222" s="61">
        <f>C222*'Расчет субсидий'!E222</f>
        <v>-4.2345706521343001</v>
      </c>
      <c r="E222" s="62">
        <f t="shared" si="26"/>
        <v>-0.74118460946761466</v>
      </c>
      <c r="F222" s="61">
        <f>'Расчет субсидий'!F222-1</f>
        <v>0</v>
      </c>
      <c r="G222" s="61">
        <f>F222*'Расчет субсидий'!G222</f>
        <v>0</v>
      </c>
      <c r="H222" s="62">
        <f t="shared" si="27"/>
        <v>0</v>
      </c>
      <c r="I222" s="61">
        <f>'Расчет субсидий'!J222-1</f>
        <v>1.6441516147513768E-2</v>
      </c>
      <c r="J222" s="61">
        <f>I222*'Расчет субсидий'!K222</f>
        <v>0.16441516147513768</v>
      </c>
      <c r="K222" s="62">
        <f t="shared" si="28"/>
        <v>2.8777884999293631E-2</v>
      </c>
      <c r="L222" s="61">
        <f>'Расчет субсидий'!N222-1</f>
        <v>0.25313590692755161</v>
      </c>
      <c r="M222" s="61">
        <f>L222*'Расчет субсидий'!O222</f>
        <v>3.7970386039132742</v>
      </c>
      <c r="N222" s="62">
        <f t="shared" si="29"/>
        <v>0.66460257862422378</v>
      </c>
      <c r="O222" s="61">
        <f>'Расчет субсидий'!R222-1</f>
        <v>-7.2502768549280283E-2</v>
      </c>
      <c r="P222" s="61">
        <f>O222*'Расчет субсидий'!S222</f>
        <v>-0.72502768549280283</v>
      </c>
      <c r="Q222" s="62">
        <f t="shared" si="30"/>
        <v>-0.12690291556579478</v>
      </c>
      <c r="R222" s="61">
        <f>'Расчет субсидий'!V222-1</f>
        <v>0.11539603960396039</v>
      </c>
      <c r="S222" s="61">
        <f>R222*'Расчет субсидий'!W222</f>
        <v>1.1539603960396039</v>
      </c>
      <c r="T222" s="62">
        <f t="shared" si="31"/>
        <v>0.20197978868261937</v>
      </c>
      <c r="U222" s="61" t="s">
        <v>401</v>
      </c>
      <c r="V222" s="61" t="s">
        <v>401</v>
      </c>
      <c r="W222" s="63" t="s">
        <v>401</v>
      </c>
      <c r="X222" s="64">
        <f t="shared" si="32"/>
        <v>0.15581582380091241</v>
      </c>
    </row>
    <row r="223" spans="1:24" ht="15" customHeight="1">
      <c r="A223" s="72" t="s">
        <v>206</v>
      </c>
      <c r="B223" s="60">
        <f>'Расчет субсидий'!AF223</f>
        <v>0.26363636363635123</v>
      </c>
      <c r="C223" s="61">
        <f>'Расчет субсидий'!D223-1</f>
        <v>-0.29187843793120483</v>
      </c>
      <c r="D223" s="61">
        <f>C223*'Расчет субсидий'!E223</f>
        <v>-4.3781765689680725</v>
      </c>
      <c r="E223" s="62">
        <f t="shared" si="26"/>
        <v>-94.533607267196743</v>
      </c>
      <c r="F223" s="61">
        <f>'Расчет субсидий'!F223-1</f>
        <v>0</v>
      </c>
      <c r="G223" s="61">
        <f>F223*'Расчет субсидий'!G223</f>
        <v>0</v>
      </c>
      <c r="H223" s="62">
        <f t="shared" si="27"/>
        <v>0</v>
      </c>
      <c r="I223" s="61">
        <f>'Расчет субсидий'!J223-1</f>
        <v>1.6441516147513768E-2</v>
      </c>
      <c r="J223" s="61">
        <f>I223*'Расчет субсидий'!K223</f>
        <v>0.16441516147513768</v>
      </c>
      <c r="K223" s="62">
        <f t="shared" si="28"/>
        <v>3.5500528721998981</v>
      </c>
      <c r="L223" s="61">
        <f>'Расчет субсидий'!N223-1</f>
        <v>0.25313590692755161</v>
      </c>
      <c r="M223" s="61">
        <f>L223*'Расчет субсидий'!O223</f>
        <v>3.7970386039132742</v>
      </c>
      <c r="N223" s="62">
        <f t="shared" si="29"/>
        <v>81.985673831634827</v>
      </c>
      <c r="O223" s="61">
        <f>'Расчет субсидий'!R223-1</f>
        <v>-7.2502768549280283E-2</v>
      </c>
      <c r="P223" s="61">
        <f>O223*'Расчет субсидий'!S223</f>
        <v>-0.72502768549280283</v>
      </c>
      <c r="Q223" s="62">
        <f t="shared" si="30"/>
        <v>-15.654800896797974</v>
      </c>
      <c r="R223" s="61">
        <f>'Расчет субсидий'!V223-1</f>
        <v>0.11539603960396039</v>
      </c>
      <c r="S223" s="61">
        <f>R223*'Расчет субсидий'!W223</f>
        <v>1.1539603960396039</v>
      </c>
      <c r="T223" s="62">
        <f t="shared" si="31"/>
        <v>24.916317823796348</v>
      </c>
      <c r="U223" s="61" t="s">
        <v>401</v>
      </c>
      <c r="V223" s="61" t="s">
        <v>401</v>
      </c>
      <c r="W223" s="63" t="s">
        <v>401</v>
      </c>
      <c r="X223" s="64">
        <f t="shared" si="32"/>
        <v>1.2209906967139972E-2</v>
      </c>
    </row>
    <row r="224" spans="1:24" ht="15" customHeight="1">
      <c r="A224" s="72" t="s">
        <v>207</v>
      </c>
      <c r="B224" s="60">
        <f>'Расчет субсидий'!AF224</f>
        <v>6.4363636363636516</v>
      </c>
      <c r="C224" s="61">
        <f>'Расчет субсидий'!D224-1</f>
        <v>-5.2274017451947374E-2</v>
      </c>
      <c r="D224" s="61">
        <f>C224*'Расчет субсидий'!E224</f>
        <v>-0.78411026177921062</v>
      </c>
      <c r="E224" s="62">
        <f t="shared" si="26"/>
        <v>-1.3994543058029267</v>
      </c>
      <c r="F224" s="61">
        <f>'Расчет субсидий'!F224-1</f>
        <v>0</v>
      </c>
      <c r="G224" s="61">
        <f>F224*'Расчет субсидий'!G224</f>
        <v>0</v>
      </c>
      <c r="H224" s="62">
        <f t="shared" si="27"/>
        <v>0</v>
      </c>
      <c r="I224" s="61">
        <f>'Расчет субсидий'!J224-1</f>
        <v>1.6441516147513768E-2</v>
      </c>
      <c r="J224" s="61">
        <f>I224*'Расчет субсидий'!K224</f>
        <v>0.16441516147513768</v>
      </c>
      <c r="K224" s="62">
        <f t="shared" si="28"/>
        <v>0.29344279354738756</v>
      </c>
      <c r="L224" s="61">
        <f>'Расчет субсидий'!N224-1</f>
        <v>0.25313590692755161</v>
      </c>
      <c r="M224" s="61">
        <f>L224*'Расчет субсидий'!O224</f>
        <v>3.7970386039132742</v>
      </c>
      <c r="N224" s="62">
        <f t="shared" si="29"/>
        <v>6.7768300997476523</v>
      </c>
      <c r="O224" s="61">
        <f>'Расчет субсидий'!R224-1</f>
        <v>-7.2502768549280283E-2</v>
      </c>
      <c r="P224" s="61">
        <f>O224*'Расчет субсидий'!S224</f>
        <v>-0.72502768549280283</v>
      </c>
      <c r="Q224" s="62">
        <f t="shared" si="30"/>
        <v>-1.2940056593404663</v>
      </c>
      <c r="R224" s="61">
        <f>'Расчет субсидий'!V224-1</f>
        <v>0.11539603960396039</v>
      </c>
      <c r="S224" s="61">
        <f>R224*'Расчет субсидий'!W224</f>
        <v>1.1539603960396039</v>
      </c>
      <c r="T224" s="62">
        <f t="shared" si="31"/>
        <v>2.0595507082120057</v>
      </c>
      <c r="U224" s="61" t="s">
        <v>401</v>
      </c>
      <c r="V224" s="61" t="s">
        <v>401</v>
      </c>
      <c r="W224" s="63" t="s">
        <v>401</v>
      </c>
      <c r="X224" s="64">
        <f t="shared" si="32"/>
        <v>3.6062762141560021</v>
      </c>
    </row>
    <row r="225" spans="1:24" ht="15" customHeight="1">
      <c r="A225" s="72" t="s">
        <v>208</v>
      </c>
      <c r="B225" s="60">
        <f>'Расчет субсидий'!AF225</f>
        <v>-55.172727272727229</v>
      </c>
      <c r="C225" s="61">
        <f>'Расчет субсидий'!D225-1</f>
        <v>-0.75667338477900115</v>
      </c>
      <c r="D225" s="61">
        <f>C225*'Расчет субсидий'!E225</f>
        <v>-11.350100771685018</v>
      </c>
      <c r="E225" s="62">
        <f t="shared" si="26"/>
        <v>-89.977258804512886</v>
      </c>
      <c r="F225" s="61">
        <f>'Расчет субсидий'!F225-1</f>
        <v>0</v>
      </c>
      <c r="G225" s="61">
        <f>F225*'Расчет субсидий'!G225</f>
        <v>0</v>
      </c>
      <c r="H225" s="62">
        <f t="shared" si="27"/>
        <v>0</v>
      </c>
      <c r="I225" s="61">
        <f>'Расчет субсидий'!J225-1</f>
        <v>1.6441516147513768E-2</v>
      </c>
      <c r="J225" s="61">
        <f>I225*'Расчет субсидий'!K225</f>
        <v>0.16441516147513768</v>
      </c>
      <c r="K225" s="62">
        <f t="shared" si="28"/>
        <v>1.3033915586317744</v>
      </c>
      <c r="L225" s="61">
        <f>'Расчет субсидий'!N225-1</f>
        <v>0.25313590692755161</v>
      </c>
      <c r="M225" s="61">
        <f>L225*'Расчет субсидий'!O225</f>
        <v>3.7970386039132742</v>
      </c>
      <c r="N225" s="62">
        <f t="shared" si="29"/>
        <v>30.100801043752373</v>
      </c>
      <c r="O225" s="61">
        <f>'Расчет субсидий'!R225-1</f>
        <v>-7.2502768549280283E-2</v>
      </c>
      <c r="P225" s="61">
        <f>O225*'Расчет субсидий'!S225</f>
        <v>-0.72502768549280283</v>
      </c>
      <c r="Q225" s="62">
        <f t="shared" si="30"/>
        <v>-5.7476144935000493</v>
      </c>
      <c r="R225" s="61">
        <f>'Расчет субсидий'!V225-1</f>
        <v>0.11539603960396039</v>
      </c>
      <c r="S225" s="61">
        <f>R225*'Расчет субсидий'!W225</f>
        <v>1.1539603960396039</v>
      </c>
      <c r="T225" s="62">
        <f t="shared" si="31"/>
        <v>9.147953422901562</v>
      </c>
      <c r="U225" s="61" t="s">
        <v>401</v>
      </c>
      <c r="V225" s="61" t="s">
        <v>401</v>
      </c>
      <c r="W225" s="63" t="s">
        <v>401</v>
      </c>
      <c r="X225" s="64">
        <f t="shared" si="32"/>
        <v>-6.959714295749805</v>
      </c>
    </row>
    <row r="226" spans="1:24" ht="15" customHeight="1">
      <c r="A226" s="72" t="s">
        <v>209</v>
      </c>
      <c r="B226" s="60">
        <f>'Расчет субсидий'!AF226</f>
        <v>-54.736363636363649</v>
      </c>
      <c r="C226" s="61">
        <f>'Расчет субсидий'!D226-1</f>
        <v>-0.49923639666829811</v>
      </c>
      <c r="D226" s="61">
        <f>C226*'Расчет субсидий'!E226</f>
        <v>-7.4885459500244718</v>
      </c>
      <c r="E226" s="62">
        <f t="shared" si="26"/>
        <v>-132.30299397310768</v>
      </c>
      <c r="F226" s="61">
        <f>'Расчет субсидий'!F226-1</f>
        <v>0</v>
      </c>
      <c r="G226" s="61">
        <f>F226*'Расчет субсидий'!G226</f>
        <v>0</v>
      </c>
      <c r="H226" s="62">
        <f t="shared" si="27"/>
        <v>0</v>
      </c>
      <c r="I226" s="61">
        <f>'Расчет субсидий'!J226-1</f>
        <v>1.6441516147513768E-2</v>
      </c>
      <c r="J226" s="61">
        <f>I226*'Расчет субсидий'!K226</f>
        <v>0.16441516147513768</v>
      </c>
      <c r="K226" s="62">
        <f t="shared" si="28"/>
        <v>2.9047852898147175</v>
      </c>
      <c r="L226" s="61">
        <f>'Расчет субсидий'!N226-1</f>
        <v>0.25313590692755161</v>
      </c>
      <c r="M226" s="61">
        <f>L226*'Расчет субсидий'!O226</f>
        <v>3.7970386039132742</v>
      </c>
      <c r="N226" s="62">
        <f t="shared" si="29"/>
        <v>67.083727452797888</v>
      </c>
      <c r="O226" s="61">
        <f>'Расчет субсидий'!R226-1</f>
        <v>-7.2502768549280283E-2</v>
      </c>
      <c r="P226" s="61">
        <f>O226*'Расчет субсидий'!S226</f>
        <v>-0.72502768549280283</v>
      </c>
      <c r="Q226" s="62">
        <f t="shared" si="30"/>
        <v>-12.809340310421282</v>
      </c>
      <c r="R226" s="61">
        <f>'Расчет субсидий'!V226-1</f>
        <v>0.11539603960396039</v>
      </c>
      <c r="S226" s="61">
        <f>R226*'Расчет субсидий'!W226</f>
        <v>1.1539603960396039</v>
      </c>
      <c r="T226" s="62">
        <f t="shared" si="31"/>
        <v>20.387457904552718</v>
      </c>
      <c r="U226" s="61" t="s">
        <v>401</v>
      </c>
      <c r="V226" s="61" t="s">
        <v>401</v>
      </c>
      <c r="W226" s="63" t="s">
        <v>401</v>
      </c>
      <c r="X226" s="64">
        <f t="shared" si="32"/>
        <v>-3.0981594740892597</v>
      </c>
    </row>
    <row r="227" spans="1:24" ht="15" customHeight="1">
      <c r="A227" s="72" t="s">
        <v>210</v>
      </c>
      <c r="B227" s="60">
        <f>'Расчет субсидий'!AF227</f>
        <v>38.518181818181802</v>
      </c>
      <c r="C227" s="61">
        <f>'Расчет субсидий'!D227-1</f>
        <v>0.23011063816710453</v>
      </c>
      <c r="D227" s="61">
        <f>C227*'Расчет субсидий'!E227</f>
        <v>3.4516595725065677</v>
      </c>
      <c r="E227" s="62">
        <f t="shared" si="26"/>
        <v>16.953694248542856</v>
      </c>
      <c r="F227" s="61">
        <f>'Расчет субсидий'!F227-1</f>
        <v>0</v>
      </c>
      <c r="G227" s="61">
        <f>F227*'Расчет субсидий'!G227</f>
        <v>0</v>
      </c>
      <c r="H227" s="62">
        <f t="shared" si="27"/>
        <v>0</v>
      </c>
      <c r="I227" s="61">
        <f>'Расчет субсидий'!J227-1</f>
        <v>1.6441516147513768E-2</v>
      </c>
      <c r="J227" s="61">
        <f>I227*'Расчет субсидий'!K227</f>
        <v>0.16441516147513768</v>
      </c>
      <c r="K227" s="62">
        <f t="shared" si="28"/>
        <v>0.80756642389564126</v>
      </c>
      <c r="L227" s="61">
        <f>'Расчет субсидий'!N227-1</f>
        <v>0.25313590692755161</v>
      </c>
      <c r="M227" s="61">
        <f>L227*'Расчет субсидий'!O227</f>
        <v>3.7970386039132742</v>
      </c>
      <c r="N227" s="62">
        <f t="shared" si="29"/>
        <v>18.650110240712966</v>
      </c>
      <c r="O227" s="61">
        <f>'Расчет субсидий'!R227-1</f>
        <v>-7.2502768549280283E-2</v>
      </c>
      <c r="P227" s="61">
        <f>O227*'Расчет субсидий'!S227</f>
        <v>-0.72502768549280283</v>
      </c>
      <c r="Q227" s="62">
        <f t="shared" si="30"/>
        <v>-3.5611558565862254</v>
      </c>
      <c r="R227" s="61">
        <f>'Расчет субсидий'!V227-1</f>
        <v>0.11539603960396039</v>
      </c>
      <c r="S227" s="61">
        <f>R227*'Расчет субсидий'!W227</f>
        <v>1.1539603960396039</v>
      </c>
      <c r="T227" s="62">
        <f t="shared" si="31"/>
        <v>5.6679667616165652</v>
      </c>
      <c r="U227" s="61" t="s">
        <v>401</v>
      </c>
      <c r="V227" s="61" t="s">
        <v>401</v>
      </c>
      <c r="W227" s="63" t="s">
        <v>401</v>
      </c>
      <c r="X227" s="64">
        <f t="shared" si="32"/>
        <v>7.8420460484417802</v>
      </c>
    </row>
    <row r="228" spans="1:24" ht="15" customHeight="1">
      <c r="A228" s="72" t="s">
        <v>211</v>
      </c>
      <c r="B228" s="60">
        <f>'Расчет субсидий'!AF228</f>
        <v>-52.899999999999977</v>
      </c>
      <c r="C228" s="61">
        <f>'Расчет субсидий'!D228-1</f>
        <v>-0.79473582471850457</v>
      </c>
      <c r="D228" s="61">
        <f>C228*'Расчет субсидий'!E228</f>
        <v>-11.921037370777569</v>
      </c>
      <c r="E228" s="62">
        <f t="shared" si="26"/>
        <v>-83.740819448427558</v>
      </c>
      <c r="F228" s="61">
        <f>'Расчет субсидий'!F228-1</f>
        <v>0</v>
      </c>
      <c r="G228" s="61">
        <f>F228*'Расчет субсидий'!G228</f>
        <v>0</v>
      </c>
      <c r="H228" s="62">
        <f t="shared" si="27"/>
        <v>0</v>
      </c>
      <c r="I228" s="61">
        <f>'Расчет субсидий'!J228-1</f>
        <v>1.6441516147513768E-2</v>
      </c>
      <c r="J228" s="61">
        <f>I228*'Расчет субсидий'!K228</f>
        <v>0.16441516147513768</v>
      </c>
      <c r="K228" s="62">
        <f t="shared" si="28"/>
        <v>1.1549548855055314</v>
      </c>
      <c r="L228" s="61">
        <f>'Расчет субсидий'!N228-1</f>
        <v>0.25313590692755161</v>
      </c>
      <c r="M228" s="61">
        <f>L228*'Расчет субсидий'!O228</f>
        <v>3.7970386039132742</v>
      </c>
      <c r="N228" s="62">
        <f t="shared" si="29"/>
        <v>26.672773038062456</v>
      </c>
      <c r="O228" s="61">
        <f>'Расчет субсидий'!R228-1</f>
        <v>-7.2502768549280283E-2</v>
      </c>
      <c r="P228" s="61">
        <f>O228*'Расчет субсидий'!S228</f>
        <v>-0.72502768549280283</v>
      </c>
      <c r="Q228" s="62">
        <f t="shared" si="30"/>
        <v>-5.0930477455590699</v>
      </c>
      <c r="R228" s="61">
        <f>'Расчет субсидий'!V228-1</f>
        <v>0.11539603960396039</v>
      </c>
      <c r="S228" s="61">
        <f>R228*'Расчет субсидий'!W228</f>
        <v>1.1539603960396039</v>
      </c>
      <c r="T228" s="62">
        <f t="shared" si="31"/>
        <v>8.1061392704186552</v>
      </c>
      <c r="U228" s="61" t="s">
        <v>401</v>
      </c>
      <c r="V228" s="61" t="s">
        <v>401</v>
      </c>
      <c r="W228" s="63" t="s">
        <v>401</v>
      </c>
      <c r="X228" s="64">
        <f t="shared" si="32"/>
        <v>-7.5306508948423563</v>
      </c>
    </row>
    <row r="229" spans="1:24" ht="15" customHeight="1">
      <c r="A229" s="68" t="s">
        <v>212</v>
      </c>
      <c r="B229" s="69"/>
      <c r="C229" s="70"/>
      <c r="D229" s="70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</row>
    <row r="230" spans="1:24" ht="15" customHeight="1">
      <c r="A230" s="72" t="s">
        <v>213</v>
      </c>
      <c r="B230" s="60">
        <f>'Расчет субсидий'!AF230</f>
        <v>47.263636363636351</v>
      </c>
      <c r="C230" s="61">
        <f>'Расчет субсидий'!D230-1</f>
        <v>7.2345885321221104E-2</v>
      </c>
      <c r="D230" s="61">
        <f>C230*'Расчет субсидий'!E230</f>
        <v>1.0851882798183166</v>
      </c>
      <c r="E230" s="62">
        <f t="shared" si="26"/>
        <v>11.178492628205856</v>
      </c>
      <c r="F230" s="61">
        <f>'Расчет субсидий'!F230-1</f>
        <v>0</v>
      </c>
      <c r="G230" s="61">
        <f>F230*'Расчет субсидий'!G230</f>
        <v>0</v>
      </c>
      <c r="H230" s="62">
        <f t="shared" si="27"/>
        <v>0</v>
      </c>
      <c r="I230" s="61">
        <f>'Расчет субсидий'!J230-1</f>
        <v>4.1023455293758282E-3</v>
      </c>
      <c r="J230" s="61">
        <f>I230*'Расчет субсидий'!K230</f>
        <v>4.1023455293758282E-2</v>
      </c>
      <c r="K230" s="62">
        <f t="shared" si="28"/>
        <v>0.42258140924779014</v>
      </c>
      <c r="L230" s="61">
        <f>'Расчет субсидий'!N230-1</f>
        <v>2.2945965951147285E-2</v>
      </c>
      <c r="M230" s="61">
        <f>L230*'Расчет субсидий'!O230</f>
        <v>0.34418948926720927</v>
      </c>
      <c r="N230" s="62">
        <f t="shared" si="29"/>
        <v>3.5454858295406519</v>
      </c>
      <c r="O230" s="61">
        <f>'Расчет субсидий'!R230-1</f>
        <v>0.11022845275181736</v>
      </c>
      <c r="P230" s="61">
        <f>O230*'Расчет субсидий'!S230</f>
        <v>1.1022845275181736</v>
      </c>
      <c r="Q230" s="62">
        <f t="shared" si="30"/>
        <v>11.354600574114402</v>
      </c>
      <c r="R230" s="61">
        <f>'Расчет субсидий'!V230-1</f>
        <v>0.20155844155844149</v>
      </c>
      <c r="S230" s="61">
        <f>R230*'Расчет субсидий'!W230</f>
        <v>2.0155844155844149</v>
      </c>
      <c r="T230" s="62">
        <f t="shared" si="31"/>
        <v>20.762475922527642</v>
      </c>
      <c r="U230" s="61" t="s">
        <v>401</v>
      </c>
      <c r="V230" s="61" t="s">
        <v>401</v>
      </c>
      <c r="W230" s="63" t="s">
        <v>401</v>
      </c>
      <c r="X230" s="64">
        <f t="shared" si="32"/>
        <v>4.5882701674818733</v>
      </c>
    </row>
    <row r="231" spans="1:24" ht="15" customHeight="1">
      <c r="A231" s="72" t="s">
        <v>142</v>
      </c>
      <c r="B231" s="60">
        <f>'Расчет субсидий'!AF231</f>
        <v>14.399999999999977</v>
      </c>
      <c r="C231" s="61">
        <f>'Расчет субсидий'!D231-1</f>
        <v>-0.12989134871852226</v>
      </c>
      <c r="D231" s="61">
        <f>C231*'Расчет субсидий'!E231</f>
        <v>-1.9483702307778339</v>
      </c>
      <c r="E231" s="62">
        <f t="shared" si="26"/>
        <v>-18.046131704834217</v>
      </c>
      <c r="F231" s="61">
        <f>'Расчет субсидий'!F231-1</f>
        <v>0</v>
      </c>
      <c r="G231" s="61">
        <f>F231*'Расчет субсидий'!G231</f>
        <v>0</v>
      </c>
      <c r="H231" s="62">
        <f t="shared" si="27"/>
        <v>0</v>
      </c>
      <c r="I231" s="61">
        <f>'Расчет субсидий'!J231-1</f>
        <v>4.1023455293758282E-3</v>
      </c>
      <c r="J231" s="61">
        <f>I231*'Расчет субсидий'!K231</f>
        <v>4.1023455293758282E-2</v>
      </c>
      <c r="K231" s="62">
        <f t="shared" si="28"/>
        <v>0.37996612015725051</v>
      </c>
      <c r="L231" s="61">
        <f>'Расчет субсидий'!N231-1</f>
        <v>2.2945965951147285E-2</v>
      </c>
      <c r="M231" s="61">
        <f>L231*'Расчет субсидий'!O231</f>
        <v>0.34418948926720927</v>
      </c>
      <c r="N231" s="62">
        <f t="shared" si="29"/>
        <v>3.1879407499754255</v>
      </c>
      <c r="O231" s="61">
        <f>'Расчет субсидий'!R231-1</f>
        <v>0.11022845275181736</v>
      </c>
      <c r="P231" s="61">
        <f>O231*'Расчет субсидий'!S231</f>
        <v>1.1022845275181736</v>
      </c>
      <c r="Q231" s="62">
        <f t="shared" si="30"/>
        <v>10.20954408231365</v>
      </c>
      <c r="R231" s="61">
        <f>'Расчет субсидий'!V231-1</f>
        <v>0.20155844155844149</v>
      </c>
      <c r="S231" s="61">
        <f>R231*'Расчет субсидий'!W231</f>
        <v>2.0155844155844149</v>
      </c>
      <c r="T231" s="62">
        <f t="shared" si="31"/>
        <v>18.668680752387864</v>
      </c>
      <c r="U231" s="61" t="s">
        <v>401</v>
      </c>
      <c r="V231" s="61" t="s">
        <v>401</v>
      </c>
      <c r="W231" s="63" t="s">
        <v>401</v>
      </c>
      <c r="X231" s="64">
        <f t="shared" si="32"/>
        <v>1.5547116568857222</v>
      </c>
    </row>
    <row r="232" spans="1:24" ht="15" customHeight="1">
      <c r="A232" s="72" t="s">
        <v>214</v>
      </c>
      <c r="B232" s="60">
        <f>'Расчет субсидий'!AF232</f>
        <v>23.045454545454504</v>
      </c>
      <c r="C232" s="61">
        <f>'Расчет субсидий'!D232-1</f>
        <v>-6.7611146149012868E-2</v>
      </c>
      <c r="D232" s="61">
        <f>C232*'Расчет субсидий'!E232</f>
        <v>-1.0141671922351931</v>
      </c>
      <c r="E232" s="62">
        <f t="shared" si="26"/>
        <v>-9.3904158198257797</v>
      </c>
      <c r="F232" s="61">
        <f>'Расчет субсидий'!F232-1</f>
        <v>0</v>
      </c>
      <c r="G232" s="61">
        <f>F232*'Расчет субсидий'!G232</f>
        <v>0</v>
      </c>
      <c r="H232" s="62">
        <f t="shared" si="27"/>
        <v>0</v>
      </c>
      <c r="I232" s="61">
        <f>'Расчет субсидий'!J232-1</f>
        <v>4.1023455293758282E-3</v>
      </c>
      <c r="J232" s="61">
        <f>I232*'Расчет субсидий'!K232</f>
        <v>4.1023455293758282E-2</v>
      </c>
      <c r="K232" s="62">
        <f t="shared" si="28"/>
        <v>0.37984595293937118</v>
      </c>
      <c r="L232" s="61">
        <f>'Расчет субсидий'!N232-1</f>
        <v>2.2945965951147285E-2</v>
      </c>
      <c r="M232" s="61">
        <f>L232*'Расчет субсидий'!O232</f>
        <v>0.34418948926720927</v>
      </c>
      <c r="N232" s="62">
        <f t="shared" si="29"/>
        <v>3.186932539110388</v>
      </c>
      <c r="O232" s="61">
        <f>'Расчет субсидий'!R232-1</f>
        <v>0.11022845275181736</v>
      </c>
      <c r="P232" s="61">
        <f>O232*'Расчет субсидий'!S232</f>
        <v>1.1022845275181736</v>
      </c>
      <c r="Q232" s="62">
        <f t="shared" si="30"/>
        <v>10.206315235205704</v>
      </c>
      <c r="R232" s="61">
        <f>'Расчет субсидий'!V232-1</f>
        <v>0.20155844155844149</v>
      </c>
      <c r="S232" s="61">
        <f>R232*'Расчет субсидий'!W232</f>
        <v>2.0155844155844149</v>
      </c>
      <c r="T232" s="62">
        <f t="shared" si="31"/>
        <v>18.66277663802482</v>
      </c>
      <c r="U232" s="61" t="s">
        <v>401</v>
      </c>
      <c r="V232" s="61" t="s">
        <v>401</v>
      </c>
      <c r="W232" s="63" t="s">
        <v>401</v>
      </c>
      <c r="X232" s="64">
        <f t="shared" si="32"/>
        <v>2.4889146954283632</v>
      </c>
    </row>
    <row r="233" spans="1:24" ht="15" customHeight="1">
      <c r="A233" s="72" t="s">
        <v>215</v>
      </c>
      <c r="B233" s="60">
        <f>'Расчет субсидий'!AF233</f>
        <v>-34.972727272727298</v>
      </c>
      <c r="C233" s="61">
        <f>'Расчет субсидий'!D233-1</f>
        <v>-0.49136191211993085</v>
      </c>
      <c r="D233" s="61">
        <f>C233*'Расчет субсидий'!E233</f>
        <v>-7.3704286817989626</v>
      </c>
      <c r="E233" s="62">
        <f t="shared" si="26"/>
        <v>-66.651377777272344</v>
      </c>
      <c r="F233" s="61">
        <f>'Расчет субсидий'!F233-1</f>
        <v>0</v>
      </c>
      <c r="G233" s="61">
        <f>F233*'Расчет субсидий'!G233</f>
        <v>0</v>
      </c>
      <c r="H233" s="62">
        <f t="shared" si="27"/>
        <v>0</v>
      </c>
      <c r="I233" s="61">
        <f>'Расчет субсидий'!J233-1</f>
        <v>4.1023455293758282E-3</v>
      </c>
      <c r="J233" s="61">
        <f>I233*'Расчет субсидий'!K233</f>
        <v>4.1023455293758282E-2</v>
      </c>
      <c r="K233" s="62">
        <f t="shared" si="28"/>
        <v>0.37097839685573758</v>
      </c>
      <c r="L233" s="61">
        <f>'Расчет субсидий'!N233-1</f>
        <v>2.2945965951147285E-2</v>
      </c>
      <c r="M233" s="61">
        <f>L233*'Расчет субсидий'!O233</f>
        <v>0.34418948926720927</v>
      </c>
      <c r="N233" s="62">
        <f t="shared" si="29"/>
        <v>3.1125331600815196</v>
      </c>
      <c r="O233" s="61">
        <f>'Расчет субсидий'!R233-1</f>
        <v>0.11022845275181736</v>
      </c>
      <c r="P233" s="61">
        <f>O233*'Расчет субсидий'!S233</f>
        <v>1.1022845275181736</v>
      </c>
      <c r="Q233" s="62">
        <f t="shared" si="30"/>
        <v>9.9680474004293327</v>
      </c>
      <c r="R233" s="61">
        <f>'Расчет субсидий'!V233-1</f>
        <v>0.20155844155844149</v>
      </c>
      <c r="S233" s="61">
        <f>R233*'Расчет субсидий'!W233</f>
        <v>2.0155844155844149</v>
      </c>
      <c r="T233" s="62">
        <f t="shared" si="31"/>
        <v>18.22709154717846</v>
      </c>
      <c r="U233" s="61" t="s">
        <v>401</v>
      </c>
      <c r="V233" s="61" t="s">
        <v>401</v>
      </c>
      <c r="W233" s="63" t="s">
        <v>401</v>
      </c>
      <c r="X233" s="64">
        <f t="shared" si="32"/>
        <v>-3.8673467941354063</v>
      </c>
    </row>
    <row r="234" spans="1:24" ht="15" customHeight="1">
      <c r="A234" s="72" t="s">
        <v>216</v>
      </c>
      <c r="B234" s="60">
        <f>'Расчет субсидий'!AF234</f>
        <v>-0.80909090909091219</v>
      </c>
      <c r="C234" s="61">
        <f>'Расчет субсидий'!D234-1</f>
        <v>-0.27044535669464997</v>
      </c>
      <c r="D234" s="61">
        <f>C234*'Расчет субсидий'!E234</f>
        <v>-4.0566803504197493</v>
      </c>
      <c r="E234" s="62">
        <f t="shared" si="26"/>
        <v>-5.9288878373527147</v>
      </c>
      <c r="F234" s="61">
        <f>'Расчет субсидий'!F234-1</f>
        <v>0</v>
      </c>
      <c r="G234" s="61">
        <f>F234*'Расчет субсидий'!G234</f>
        <v>0</v>
      </c>
      <c r="H234" s="62">
        <f t="shared" si="27"/>
        <v>0</v>
      </c>
      <c r="I234" s="61">
        <f>'Расчет субсидий'!J234-1</f>
        <v>4.1023455293758282E-3</v>
      </c>
      <c r="J234" s="61">
        <f>I234*'Расчет субсидий'!K234</f>
        <v>4.1023455293758282E-2</v>
      </c>
      <c r="K234" s="62">
        <f t="shared" si="28"/>
        <v>5.9956280536665831E-2</v>
      </c>
      <c r="L234" s="61">
        <f>'Расчет субсидий'!N234-1</f>
        <v>2.2945965951147285E-2</v>
      </c>
      <c r="M234" s="61">
        <f>L234*'Расчет субсидий'!O234</f>
        <v>0.34418948926720927</v>
      </c>
      <c r="N234" s="62">
        <f t="shared" si="29"/>
        <v>0.5030371388393593</v>
      </c>
      <c r="O234" s="61">
        <f>'Расчет субсидий'!R234-1</f>
        <v>0.11022845275181736</v>
      </c>
      <c r="P234" s="61">
        <f>O234*'Расчет субсидий'!S234</f>
        <v>1.1022845275181736</v>
      </c>
      <c r="Q234" s="62">
        <f t="shared" si="30"/>
        <v>1.6110022885654196</v>
      </c>
      <c r="R234" s="61">
        <f>'Расчет субсидий'!V234-1</f>
        <v>0.20155844155844149</v>
      </c>
      <c r="S234" s="61">
        <f>R234*'Расчет субсидий'!W234</f>
        <v>2.0155844155844149</v>
      </c>
      <c r="T234" s="62">
        <f t="shared" si="31"/>
        <v>2.9458012203203587</v>
      </c>
      <c r="U234" s="61" t="s">
        <v>401</v>
      </c>
      <c r="V234" s="61" t="s">
        <v>401</v>
      </c>
      <c r="W234" s="63" t="s">
        <v>401</v>
      </c>
      <c r="X234" s="64">
        <f t="shared" si="32"/>
        <v>-0.5535984627561934</v>
      </c>
    </row>
    <row r="235" spans="1:24" ht="15" customHeight="1">
      <c r="A235" s="72" t="s">
        <v>217</v>
      </c>
      <c r="B235" s="60">
        <f>'Расчет субсидий'!AF235</f>
        <v>0.69999999999998863</v>
      </c>
      <c r="C235" s="61">
        <f>'Расчет субсидий'!D235-1</f>
        <v>-0.21891446565544648</v>
      </c>
      <c r="D235" s="61">
        <f>C235*'Расчет субсидий'!E235</f>
        <v>-3.2837169848316972</v>
      </c>
      <c r="E235" s="62">
        <f t="shared" si="26"/>
        <v>-10.478439621419334</v>
      </c>
      <c r="F235" s="61">
        <f>'Расчет субсидий'!F235-1</f>
        <v>0</v>
      </c>
      <c r="G235" s="61">
        <f>F235*'Расчет субсидий'!G235</f>
        <v>0</v>
      </c>
      <c r="H235" s="62">
        <f t="shared" si="27"/>
        <v>0</v>
      </c>
      <c r="I235" s="61">
        <f>'Расчет субсидий'!J235-1</f>
        <v>4.1023455293758282E-3</v>
      </c>
      <c r="J235" s="61">
        <f>I235*'Расчет субсидий'!K235</f>
        <v>4.1023455293758282E-2</v>
      </c>
      <c r="K235" s="62">
        <f t="shared" si="28"/>
        <v>0.13090707918595901</v>
      </c>
      <c r="L235" s="61">
        <f>'Расчет субсидий'!N235-1</f>
        <v>2.2945965951147285E-2</v>
      </c>
      <c r="M235" s="61">
        <f>L235*'Расчет субсидий'!O235</f>
        <v>0.34418948926720927</v>
      </c>
      <c r="N235" s="62">
        <f t="shared" si="29"/>
        <v>1.0983190080854244</v>
      </c>
      <c r="O235" s="61">
        <f>'Расчет субсидий'!R235-1</f>
        <v>0.11022845275181736</v>
      </c>
      <c r="P235" s="61">
        <f>O235*'Расчет субсидий'!S235</f>
        <v>1.1022845275181736</v>
      </c>
      <c r="Q235" s="62">
        <f t="shared" si="30"/>
        <v>3.5174230667798896</v>
      </c>
      <c r="R235" s="61">
        <f>'Расчет субсидий'!V235-1</f>
        <v>0.20155844155844149</v>
      </c>
      <c r="S235" s="61">
        <f>R235*'Расчет субсидий'!W235</f>
        <v>2.0155844155844149</v>
      </c>
      <c r="T235" s="62">
        <f t="shared" si="31"/>
        <v>6.4317904673680504</v>
      </c>
      <c r="U235" s="61" t="s">
        <v>401</v>
      </c>
      <c r="V235" s="61" t="s">
        <v>401</v>
      </c>
      <c r="W235" s="63" t="s">
        <v>401</v>
      </c>
      <c r="X235" s="64">
        <f t="shared" si="32"/>
        <v>0.21936490283185872</v>
      </c>
    </row>
    <row r="236" spans="1:24" ht="15" customHeight="1">
      <c r="A236" s="72" t="s">
        <v>218</v>
      </c>
      <c r="B236" s="60">
        <f>'Расчет субсидий'!AF236</f>
        <v>-12.236363636363762</v>
      </c>
      <c r="C236" s="61">
        <f>'Расчет субсидий'!D236-1</f>
        <v>-0.29541691186153307</v>
      </c>
      <c r="D236" s="61">
        <f>C236*'Расчет субсидий'!E236</f>
        <v>-4.4312536779229958</v>
      </c>
      <c r="E236" s="62">
        <f t="shared" si="26"/>
        <v>-58.418529777643883</v>
      </c>
      <c r="F236" s="61">
        <f>'Расчет субсидий'!F236-1</f>
        <v>0</v>
      </c>
      <c r="G236" s="61">
        <f>F236*'Расчет субсидий'!G236</f>
        <v>0</v>
      </c>
      <c r="H236" s="62">
        <f t="shared" si="27"/>
        <v>0</v>
      </c>
      <c r="I236" s="61">
        <f>'Расчет субсидий'!J236-1</f>
        <v>4.1023455293758282E-3</v>
      </c>
      <c r="J236" s="61">
        <f>I236*'Расчет субсидий'!K236</f>
        <v>4.1023455293758282E-2</v>
      </c>
      <c r="K236" s="62">
        <f t="shared" si="28"/>
        <v>0.54082436232437847</v>
      </c>
      <c r="L236" s="61">
        <f>'Расчет субсидий'!N236-1</f>
        <v>2.2945965951147285E-2</v>
      </c>
      <c r="M236" s="61">
        <f>L236*'Расчет субсидий'!O236</f>
        <v>0.34418948926720927</v>
      </c>
      <c r="N236" s="62">
        <f t="shared" si="29"/>
        <v>4.537551986266112</v>
      </c>
      <c r="O236" s="61">
        <f>'Расчет субсидий'!R236-1</f>
        <v>0.11022845275181736</v>
      </c>
      <c r="P236" s="61">
        <f>O236*'Расчет субсидий'!S236</f>
        <v>1.1022845275181736</v>
      </c>
      <c r="Q236" s="62">
        <f t="shared" si="30"/>
        <v>14.531743424005244</v>
      </c>
      <c r="R236" s="61">
        <f>'Расчет субсидий'!V236-1</f>
        <v>0.20155844155844149</v>
      </c>
      <c r="S236" s="61">
        <f>R236*'Расчет субсидий'!W236</f>
        <v>2.0155844155844149</v>
      </c>
      <c r="T236" s="62">
        <f t="shared" si="31"/>
        <v>26.57204636868439</v>
      </c>
      <c r="U236" s="61" t="s">
        <v>401</v>
      </c>
      <c r="V236" s="61" t="s">
        <v>401</v>
      </c>
      <c r="W236" s="63" t="s">
        <v>401</v>
      </c>
      <c r="X236" s="64">
        <f t="shared" si="32"/>
        <v>-0.92817179025943997</v>
      </c>
    </row>
    <row r="237" spans="1:24" ht="15" customHeight="1">
      <c r="A237" s="72" t="s">
        <v>219</v>
      </c>
      <c r="B237" s="60">
        <f>'Расчет субсидий'!AF237</f>
        <v>39.100000000000023</v>
      </c>
      <c r="C237" s="61">
        <f>'Расчет субсидий'!D237-1</f>
        <v>7.7447847536433745E-3</v>
      </c>
      <c r="D237" s="61">
        <f>C237*'Расчет субсидий'!E237</f>
        <v>0.11617177130465062</v>
      </c>
      <c r="E237" s="62">
        <f t="shared" si="26"/>
        <v>1.2550422507017056</v>
      </c>
      <c r="F237" s="61">
        <f>'Расчет субсидий'!F237-1</f>
        <v>0</v>
      </c>
      <c r="G237" s="61">
        <f>F237*'Расчет субсидий'!G237</f>
        <v>0</v>
      </c>
      <c r="H237" s="62">
        <f t="shared" si="27"/>
        <v>0</v>
      </c>
      <c r="I237" s="61">
        <f>'Расчет субсидий'!J237-1</f>
        <v>4.1023455293758282E-3</v>
      </c>
      <c r="J237" s="61">
        <f>I237*'Расчет субсидий'!K237</f>
        <v>4.1023455293758282E-2</v>
      </c>
      <c r="K237" s="62">
        <f t="shared" si="28"/>
        <v>0.44319002013338576</v>
      </c>
      <c r="L237" s="61">
        <f>'Расчет субсидий'!N237-1</f>
        <v>2.2945965951147285E-2</v>
      </c>
      <c r="M237" s="61">
        <f>L237*'Расчет субсидий'!O237</f>
        <v>0.34418948926720927</v>
      </c>
      <c r="N237" s="62">
        <f t="shared" si="29"/>
        <v>3.7183934309220272</v>
      </c>
      <c r="O237" s="61">
        <f>'Расчет субсидий'!R237-1</f>
        <v>0.11022845275181736</v>
      </c>
      <c r="P237" s="61">
        <f>O237*'Расчет субсидий'!S237</f>
        <v>1.1022845275181736</v>
      </c>
      <c r="Q237" s="62">
        <f t="shared" si="30"/>
        <v>11.908346053381505</v>
      </c>
      <c r="R237" s="61">
        <f>'Расчет субсидий'!V237-1</f>
        <v>0.20155844155844149</v>
      </c>
      <c r="S237" s="61">
        <f>R237*'Расчет субсидий'!W237</f>
        <v>2.0155844155844149</v>
      </c>
      <c r="T237" s="62">
        <f t="shared" si="31"/>
        <v>21.775028244861399</v>
      </c>
      <c r="U237" s="61" t="s">
        <v>401</v>
      </c>
      <c r="V237" s="61" t="s">
        <v>401</v>
      </c>
      <c r="W237" s="63" t="s">
        <v>401</v>
      </c>
      <c r="X237" s="64">
        <f t="shared" si="32"/>
        <v>3.6192536589682067</v>
      </c>
    </row>
    <row r="238" spans="1:24" ht="15" customHeight="1">
      <c r="A238" s="72" t="s">
        <v>220</v>
      </c>
      <c r="B238" s="60">
        <f>'Расчет субсидий'!AF238</f>
        <v>15.990909090909099</v>
      </c>
      <c r="C238" s="61">
        <f>'Расчет субсидий'!D238-1</f>
        <v>-0.16273876558243683</v>
      </c>
      <c r="D238" s="61">
        <f>C238*'Расчет субсидий'!E238</f>
        <v>-2.4410814837365526</v>
      </c>
      <c r="E238" s="62">
        <f t="shared" si="26"/>
        <v>-36.756212093320251</v>
      </c>
      <c r="F238" s="61">
        <f>'Расчет субсидий'!F238-1</f>
        <v>0</v>
      </c>
      <c r="G238" s="61">
        <f>F238*'Расчет субсидий'!G238</f>
        <v>0</v>
      </c>
      <c r="H238" s="62">
        <f t="shared" si="27"/>
        <v>0</v>
      </c>
      <c r="I238" s="61">
        <f>'Расчет субсидий'!J238-1</f>
        <v>4.1023455293758282E-3</v>
      </c>
      <c r="J238" s="61">
        <f>I238*'Расчет субсидий'!K238</f>
        <v>4.1023455293758282E-2</v>
      </c>
      <c r="K238" s="62">
        <f t="shared" si="28"/>
        <v>0.61770442061202147</v>
      </c>
      <c r="L238" s="61">
        <f>'Расчет субсидий'!N238-1</f>
        <v>2.2945965951147285E-2</v>
      </c>
      <c r="M238" s="61">
        <f>L238*'Расчет субсидий'!O238</f>
        <v>0.34418948926720927</v>
      </c>
      <c r="N238" s="62">
        <f t="shared" si="29"/>
        <v>5.1825807340245493</v>
      </c>
      <c r="O238" s="61">
        <f>'Расчет субсидий'!R238-1</f>
        <v>0.11022845275181736</v>
      </c>
      <c r="P238" s="61">
        <f>O238*'Расчет субсидий'!S238</f>
        <v>1.1022845275181736</v>
      </c>
      <c r="Q238" s="62">
        <f t="shared" si="30"/>
        <v>16.597481137182662</v>
      </c>
      <c r="R238" s="61">
        <f>'Расчет субсидий'!V238-1</f>
        <v>0.20155844155844149</v>
      </c>
      <c r="S238" s="61">
        <f>R238*'Расчет субсидий'!W238</f>
        <v>2.0155844155844149</v>
      </c>
      <c r="T238" s="62">
        <f t="shared" si="31"/>
        <v>30.349354892410123</v>
      </c>
      <c r="U238" s="61" t="s">
        <v>401</v>
      </c>
      <c r="V238" s="61" t="s">
        <v>401</v>
      </c>
      <c r="W238" s="63" t="s">
        <v>401</v>
      </c>
      <c r="X238" s="64">
        <f t="shared" si="32"/>
        <v>1.0620004039270032</v>
      </c>
    </row>
    <row r="239" spans="1:24" ht="15" customHeight="1">
      <c r="A239" s="68" t="s">
        <v>221</v>
      </c>
      <c r="B239" s="69"/>
      <c r="C239" s="70"/>
      <c r="D239" s="70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</row>
    <row r="240" spans="1:24" ht="15" customHeight="1">
      <c r="A240" s="72" t="s">
        <v>222</v>
      </c>
      <c r="B240" s="60">
        <f>'Расчет субсидий'!AF240</f>
        <v>21.581818181818335</v>
      </c>
      <c r="C240" s="61">
        <f>'Расчет субсидий'!D240-1</f>
        <v>-0.11224110595324666</v>
      </c>
      <c r="D240" s="61">
        <f>C240*'Расчет субсидий'!E240</f>
        <v>-1.6836165892986998</v>
      </c>
      <c r="E240" s="62">
        <f t="shared" si="26"/>
        <v>-25.798361387557993</v>
      </c>
      <c r="F240" s="61">
        <f>'Расчет субсидий'!F240-1</f>
        <v>0</v>
      </c>
      <c r="G240" s="61">
        <f>F240*'Расчет субсидий'!G240</f>
        <v>0</v>
      </c>
      <c r="H240" s="62">
        <f t="shared" si="27"/>
        <v>0</v>
      </c>
      <c r="I240" s="61">
        <f>'Расчет субсидий'!J240-1</f>
        <v>0.14383340854877202</v>
      </c>
      <c r="J240" s="61">
        <f>I240*'Расчет субсидий'!K240</f>
        <v>1.4383340854877202</v>
      </c>
      <c r="K240" s="62">
        <f t="shared" si="28"/>
        <v>22.039853235772341</v>
      </c>
      <c r="L240" s="61">
        <f>'Расчет субсидий'!N240-1</f>
        <v>5.1803885291396901E-2</v>
      </c>
      <c r="M240" s="61">
        <f>L240*'Расчет субсидий'!O240</f>
        <v>0.77705827937095351</v>
      </c>
      <c r="N240" s="62">
        <f t="shared" si="29"/>
        <v>11.907004503178628</v>
      </c>
      <c r="O240" s="61">
        <f>'Расчет субсидий'!R240-1</f>
        <v>-0.20882222222222213</v>
      </c>
      <c r="P240" s="61">
        <f>O240*'Расчет субсидий'!S240</f>
        <v>-2.0882222222222211</v>
      </c>
      <c r="Q240" s="62">
        <f t="shared" si="30"/>
        <v>-31.998206651586059</v>
      </c>
      <c r="R240" s="61">
        <f>'Расчет субсидий'!V240-1</f>
        <v>0.2964888888888888</v>
      </c>
      <c r="S240" s="61">
        <f>R240*'Расчет субсидий'!W240</f>
        <v>2.964888888888888</v>
      </c>
      <c r="T240" s="62">
        <f t="shared" si="31"/>
        <v>45.43152848201143</v>
      </c>
      <c r="U240" s="61" t="s">
        <v>401</v>
      </c>
      <c r="V240" s="61" t="s">
        <v>401</v>
      </c>
      <c r="W240" s="63" t="s">
        <v>401</v>
      </c>
      <c r="X240" s="64">
        <f t="shared" si="32"/>
        <v>1.4084424422266408</v>
      </c>
    </row>
    <row r="241" spans="1:24" ht="15" customHeight="1">
      <c r="A241" s="72" t="s">
        <v>223</v>
      </c>
      <c r="B241" s="60">
        <f>'Расчет субсидий'!AF241</f>
        <v>82.536363636363717</v>
      </c>
      <c r="C241" s="61">
        <f>'Расчет субсидий'!D241-1</f>
        <v>0.23134211495904555</v>
      </c>
      <c r="D241" s="61">
        <f>C241*'Расчет субсидий'!E241</f>
        <v>3.4701317243856833</v>
      </c>
      <c r="E241" s="62">
        <f t="shared" si="26"/>
        <v>43.645798259062694</v>
      </c>
      <c r="F241" s="61">
        <f>'Расчет субсидий'!F241-1</f>
        <v>0</v>
      </c>
      <c r="G241" s="61">
        <f>F241*'Расчет субсидий'!G241</f>
        <v>0</v>
      </c>
      <c r="H241" s="62">
        <f t="shared" si="27"/>
        <v>0</v>
      </c>
      <c r="I241" s="61">
        <f>'Расчет субсидий'!J241-1</f>
        <v>0.14383340854877202</v>
      </c>
      <c r="J241" s="61">
        <f>I241*'Расчет субсидий'!K241</f>
        <v>1.4383340854877202</v>
      </c>
      <c r="K241" s="62">
        <f t="shared" si="28"/>
        <v>18.090736695433055</v>
      </c>
      <c r="L241" s="61">
        <f>'Расчет субсидий'!N241-1</f>
        <v>5.1803885291396901E-2</v>
      </c>
      <c r="M241" s="61">
        <f>L241*'Расчет субсидий'!O241</f>
        <v>0.77705827937095351</v>
      </c>
      <c r="N241" s="62">
        <f t="shared" si="29"/>
        <v>9.7734989881293437</v>
      </c>
      <c r="O241" s="61">
        <f>'Расчет субсидий'!R241-1</f>
        <v>-0.20882222222222213</v>
      </c>
      <c r="P241" s="61">
        <f>O241*'Расчет субсидий'!S241</f>
        <v>-2.0882222222222211</v>
      </c>
      <c r="Q241" s="62">
        <f t="shared" si="30"/>
        <v>-26.264745280624037</v>
      </c>
      <c r="R241" s="61">
        <f>'Расчет субсидий'!V241-1</f>
        <v>0.2964888888888888</v>
      </c>
      <c r="S241" s="61">
        <f>R241*'Расчет субсидий'!W241</f>
        <v>2.964888888888888</v>
      </c>
      <c r="T241" s="62">
        <f t="shared" si="31"/>
        <v>37.291074974362672</v>
      </c>
      <c r="U241" s="61" t="s">
        <v>401</v>
      </c>
      <c r="V241" s="61" t="s">
        <v>401</v>
      </c>
      <c r="W241" s="63" t="s">
        <v>401</v>
      </c>
      <c r="X241" s="64">
        <f t="shared" si="32"/>
        <v>6.5621907559110237</v>
      </c>
    </row>
    <row r="242" spans="1:24" ht="15" customHeight="1">
      <c r="A242" s="72" t="s">
        <v>224</v>
      </c>
      <c r="B242" s="60">
        <f>'Расчет субсидий'!AF242</f>
        <v>151.23636363636342</v>
      </c>
      <c r="C242" s="61">
        <f>'Расчет субсидий'!D242-1</f>
        <v>0.22204058829553874</v>
      </c>
      <c r="D242" s="61">
        <f>C242*'Расчет субсидий'!E242</f>
        <v>3.3306088244330811</v>
      </c>
      <c r="E242" s="62">
        <f t="shared" si="26"/>
        <v>78.426781300101425</v>
      </c>
      <c r="F242" s="61">
        <f>'Расчет субсидий'!F242-1</f>
        <v>0</v>
      </c>
      <c r="G242" s="61">
        <f>F242*'Расчет субсидий'!G242</f>
        <v>0</v>
      </c>
      <c r="H242" s="62">
        <f t="shared" si="27"/>
        <v>0</v>
      </c>
      <c r="I242" s="61">
        <f>'Расчет субсидий'!J242-1</f>
        <v>0.14383340854877202</v>
      </c>
      <c r="J242" s="61">
        <f>I242*'Расчет субсидий'!K242</f>
        <v>1.4383340854877202</v>
      </c>
      <c r="K242" s="62">
        <f t="shared" si="28"/>
        <v>33.868856628105434</v>
      </c>
      <c r="L242" s="61">
        <f>'Расчет субсидий'!N242-1</f>
        <v>5.1803885291396901E-2</v>
      </c>
      <c r="M242" s="61">
        <f>L242*'Расчет субсидий'!O242</f>
        <v>0.77705827937095351</v>
      </c>
      <c r="N242" s="62">
        <f t="shared" si="29"/>
        <v>18.297609520094916</v>
      </c>
      <c r="O242" s="61">
        <f>'Расчет субсидий'!R242-1</f>
        <v>-0.20882222222222213</v>
      </c>
      <c r="P242" s="61">
        <f>O242*'Расчет субсидий'!S242</f>
        <v>-2.0882222222222211</v>
      </c>
      <c r="Q242" s="62">
        <f t="shared" si="30"/>
        <v>-49.171955087253579</v>
      </c>
      <c r="R242" s="61">
        <f>'Расчет субсидий'!V242-1</f>
        <v>0.2964888888888888</v>
      </c>
      <c r="S242" s="61">
        <f>R242*'Расчет субсидий'!W242</f>
        <v>2.964888888888888</v>
      </c>
      <c r="T242" s="62">
        <f t="shared" si="31"/>
        <v>69.815071275315248</v>
      </c>
      <c r="U242" s="61" t="s">
        <v>401</v>
      </c>
      <c r="V242" s="61" t="s">
        <v>401</v>
      </c>
      <c r="W242" s="63" t="s">
        <v>401</v>
      </c>
      <c r="X242" s="64">
        <f t="shared" si="32"/>
        <v>6.4226678559584212</v>
      </c>
    </row>
    <row r="243" spans="1:24" ht="15" customHeight="1">
      <c r="A243" s="72" t="s">
        <v>225</v>
      </c>
      <c r="B243" s="60">
        <f>'Расчет субсидий'!AF243</f>
        <v>-74.272727272727252</v>
      </c>
      <c r="C243" s="61">
        <f>'Расчет субсидий'!D243-1</f>
        <v>-0.48062892266716672</v>
      </c>
      <c r="D243" s="61">
        <f>C243*'Расчет субсидий'!E243</f>
        <v>-7.2094338400075006</v>
      </c>
      <c r="E243" s="62">
        <f t="shared" si="26"/>
        <v>-130.04993188537111</v>
      </c>
      <c r="F243" s="61">
        <f>'Расчет субсидий'!F243-1</f>
        <v>0</v>
      </c>
      <c r="G243" s="61">
        <f>F243*'Расчет субсидий'!G243</f>
        <v>0</v>
      </c>
      <c r="H243" s="62">
        <f t="shared" si="27"/>
        <v>0</v>
      </c>
      <c r="I243" s="61">
        <f>'Расчет субсидий'!J243-1</f>
        <v>0.14383340854877202</v>
      </c>
      <c r="J243" s="61">
        <f>I243*'Расчет субсидий'!K243</f>
        <v>1.4383340854877202</v>
      </c>
      <c r="K243" s="62">
        <f t="shared" si="28"/>
        <v>25.94590005224196</v>
      </c>
      <c r="L243" s="61">
        <f>'Расчет субсидий'!N243-1</f>
        <v>5.1803885291396901E-2</v>
      </c>
      <c r="M243" s="61">
        <f>L243*'Расчет субсидий'!O243</f>
        <v>0.77705827937095351</v>
      </c>
      <c r="N243" s="62">
        <f t="shared" si="29"/>
        <v>14.017241651121253</v>
      </c>
      <c r="O243" s="61">
        <f>'Расчет субсидий'!R243-1</f>
        <v>-0.20882222222222213</v>
      </c>
      <c r="P243" s="61">
        <f>O243*'Расчет субсидий'!S243</f>
        <v>-2.0882222222222211</v>
      </c>
      <c r="Q243" s="62">
        <f t="shared" si="30"/>
        <v>-37.669137936250984</v>
      </c>
      <c r="R243" s="61">
        <f>'Расчет субсидий'!V243-1</f>
        <v>0.2964888888888888</v>
      </c>
      <c r="S243" s="61">
        <f>R243*'Расчет субсидий'!W243</f>
        <v>2.964888888888888</v>
      </c>
      <c r="T243" s="62">
        <f t="shared" si="31"/>
        <v>53.483200845531634</v>
      </c>
      <c r="U243" s="61" t="s">
        <v>401</v>
      </c>
      <c r="V243" s="61" t="s">
        <v>401</v>
      </c>
      <c r="W243" s="63" t="s">
        <v>401</v>
      </c>
      <c r="X243" s="64">
        <f t="shared" si="32"/>
        <v>-4.1173748084821602</v>
      </c>
    </row>
    <row r="244" spans="1:24" ht="15" customHeight="1">
      <c r="A244" s="72" t="s">
        <v>226</v>
      </c>
      <c r="B244" s="60">
        <f>'Расчет субсидий'!AF244</f>
        <v>-20.74545454545455</v>
      </c>
      <c r="C244" s="61">
        <f>'Расчет субсидий'!D244-1</f>
        <v>-0.36728235763810835</v>
      </c>
      <c r="D244" s="61">
        <f>C244*'Расчет субсидий'!E244</f>
        <v>-5.5092353645716248</v>
      </c>
      <c r="E244" s="62">
        <f t="shared" si="26"/>
        <v>-47.28310064656872</v>
      </c>
      <c r="F244" s="61">
        <f>'Расчет субсидий'!F244-1</f>
        <v>0</v>
      </c>
      <c r="G244" s="61">
        <f>F244*'Расчет субсидий'!G244</f>
        <v>0</v>
      </c>
      <c r="H244" s="62">
        <f t="shared" si="27"/>
        <v>0</v>
      </c>
      <c r="I244" s="61">
        <f>'Расчет субсидий'!J244-1</f>
        <v>0.14383340854877202</v>
      </c>
      <c r="J244" s="61">
        <f>I244*'Расчет субсидий'!K244</f>
        <v>1.4383340854877202</v>
      </c>
      <c r="K244" s="62">
        <f t="shared" si="28"/>
        <v>12.344525297440136</v>
      </c>
      <c r="L244" s="61">
        <f>'Расчет субсидий'!N244-1</f>
        <v>5.1803885291396901E-2</v>
      </c>
      <c r="M244" s="61">
        <f>L244*'Расчет субсидий'!O244</f>
        <v>0.77705827937095351</v>
      </c>
      <c r="N244" s="62">
        <f t="shared" si="29"/>
        <v>6.6691151131465931</v>
      </c>
      <c r="O244" s="61">
        <f>'Расчет субсидий'!R244-1</f>
        <v>-0.20882222222222213</v>
      </c>
      <c r="P244" s="61">
        <f>O244*'Расчет субсидий'!S244</f>
        <v>-2.0882222222222211</v>
      </c>
      <c r="Q244" s="62">
        <f t="shared" si="30"/>
        <v>-17.922200627094121</v>
      </c>
      <c r="R244" s="61">
        <f>'Расчет субсидий'!V244-1</f>
        <v>0.2964888888888888</v>
      </c>
      <c r="S244" s="61">
        <f>R244*'Расчет субсидий'!W244</f>
        <v>2.964888888888888</v>
      </c>
      <c r="T244" s="62">
        <f t="shared" si="31"/>
        <v>25.446206317621556</v>
      </c>
      <c r="U244" s="61" t="s">
        <v>401</v>
      </c>
      <c r="V244" s="61" t="s">
        <v>401</v>
      </c>
      <c r="W244" s="63" t="s">
        <v>401</v>
      </c>
      <c r="X244" s="64">
        <f t="shared" si="32"/>
        <v>-2.4171763330462843</v>
      </c>
    </row>
    <row r="245" spans="1:24" ht="15" customHeight="1">
      <c r="A245" s="72" t="s">
        <v>227</v>
      </c>
      <c r="B245" s="60">
        <f>'Расчет субсидий'!AF245</f>
        <v>47.545454545454504</v>
      </c>
      <c r="C245" s="61">
        <f>'Расчет субсидий'!D245-1</f>
        <v>-1.5297780365256419E-2</v>
      </c>
      <c r="D245" s="61">
        <f>C245*'Расчет субсидий'!E245</f>
        <v>-0.22946670547884629</v>
      </c>
      <c r="E245" s="62">
        <f t="shared" si="26"/>
        <v>-3.8112653051465215</v>
      </c>
      <c r="F245" s="61">
        <f>'Расчет субсидий'!F245-1</f>
        <v>0</v>
      </c>
      <c r="G245" s="61">
        <f>F245*'Расчет субсидий'!G245</f>
        <v>0</v>
      </c>
      <c r="H245" s="62">
        <f t="shared" si="27"/>
        <v>0</v>
      </c>
      <c r="I245" s="61">
        <f>'Расчет субсидий'!J245-1</f>
        <v>0.14383340854877202</v>
      </c>
      <c r="J245" s="61">
        <f>I245*'Расчет субсидий'!K245</f>
        <v>1.4383340854877202</v>
      </c>
      <c r="K245" s="62">
        <f t="shared" si="28"/>
        <v>23.88962174616811</v>
      </c>
      <c r="L245" s="61">
        <f>'Расчет субсидий'!N245-1</f>
        <v>5.1803885291396901E-2</v>
      </c>
      <c r="M245" s="61">
        <f>L245*'Расчет субсидий'!O245</f>
        <v>0.77705827937095351</v>
      </c>
      <c r="N245" s="62">
        <f t="shared" si="29"/>
        <v>12.906339741372131</v>
      </c>
      <c r="O245" s="61">
        <f>'Расчет субсидий'!R245-1</f>
        <v>-0.20882222222222213</v>
      </c>
      <c r="P245" s="61">
        <f>O245*'Расчет субсидий'!S245</f>
        <v>-2.0882222222222211</v>
      </c>
      <c r="Q245" s="62">
        <f t="shared" si="30"/>
        <v>-34.68376333021093</v>
      </c>
      <c r="R245" s="61">
        <f>'Расчет субсидий'!V245-1</f>
        <v>0.2964888888888888</v>
      </c>
      <c r="S245" s="61">
        <f>R245*'Расчет субсидий'!W245</f>
        <v>2.964888888888888</v>
      </c>
      <c r="T245" s="62">
        <f t="shared" si="31"/>
        <v>49.244521693271722</v>
      </c>
      <c r="U245" s="61" t="s">
        <v>401</v>
      </c>
      <c r="V245" s="61" t="s">
        <v>401</v>
      </c>
      <c r="W245" s="63" t="s">
        <v>401</v>
      </c>
      <c r="X245" s="64">
        <f t="shared" si="32"/>
        <v>2.8625923260464941</v>
      </c>
    </row>
    <row r="246" spans="1:24" ht="15" customHeight="1">
      <c r="A246" s="72" t="s">
        <v>228</v>
      </c>
      <c r="B246" s="60">
        <f>'Расчет субсидий'!AF246</f>
        <v>-17.009090909090901</v>
      </c>
      <c r="C246" s="61">
        <f>'Расчет субсидий'!D246-1</f>
        <v>-0.23716120851587297</v>
      </c>
      <c r="D246" s="61">
        <f>C246*'Расчет субсидий'!E246</f>
        <v>-3.5574181277380945</v>
      </c>
      <c r="E246" s="62">
        <f t="shared" si="26"/>
        <v>-130.02528333234051</v>
      </c>
      <c r="F246" s="61">
        <f>'Расчет субсидий'!F246-1</f>
        <v>0</v>
      </c>
      <c r="G246" s="61">
        <f>F246*'Расчет субсидий'!G246</f>
        <v>0</v>
      </c>
      <c r="H246" s="62">
        <f t="shared" si="27"/>
        <v>0</v>
      </c>
      <c r="I246" s="61">
        <f>'Расчет субсидий'!J246-1</f>
        <v>0.14383340854877202</v>
      </c>
      <c r="J246" s="61">
        <f>I246*'Расчет субсидий'!K246</f>
        <v>1.4383340854877202</v>
      </c>
      <c r="K246" s="62">
        <f t="shared" si="28"/>
        <v>52.571778260717437</v>
      </c>
      <c r="L246" s="61">
        <f>'Расчет субсидий'!N246-1</f>
        <v>5.1803885291396901E-2</v>
      </c>
      <c r="M246" s="61">
        <f>L246*'Расчет субсидий'!O246</f>
        <v>0.77705827937095351</v>
      </c>
      <c r="N246" s="62">
        <f t="shared" si="29"/>
        <v>28.401840692590024</v>
      </c>
      <c r="O246" s="61">
        <f>'Расчет субсидий'!R246-1</f>
        <v>-0.20882222222222213</v>
      </c>
      <c r="P246" s="61">
        <f>O246*'Расчет субсидий'!S246</f>
        <v>-2.0882222222222211</v>
      </c>
      <c r="Q246" s="62">
        <f t="shared" si="30"/>
        <v>-76.325491228655494</v>
      </c>
      <c r="R246" s="61">
        <f>'Расчет субсидий'!V246-1</f>
        <v>0.2964888888888888</v>
      </c>
      <c r="S246" s="61">
        <f>R246*'Расчет субсидий'!W246</f>
        <v>2.964888888888888</v>
      </c>
      <c r="T246" s="62">
        <f t="shared" si="31"/>
        <v>108.36806469859764</v>
      </c>
      <c r="U246" s="61" t="s">
        <v>401</v>
      </c>
      <c r="V246" s="61" t="s">
        <v>401</v>
      </c>
      <c r="W246" s="63" t="s">
        <v>401</v>
      </c>
      <c r="X246" s="64">
        <f t="shared" si="32"/>
        <v>-0.46535909621275362</v>
      </c>
    </row>
    <row r="247" spans="1:24" ht="15" customHeight="1">
      <c r="A247" s="72" t="s">
        <v>229</v>
      </c>
      <c r="B247" s="60">
        <f>'Расчет субсидий'!AF247</f>
        <v>7.5272727272727025</v>
      </c>
      <c r="C247" s="61">
        <f>'Расчет субсидий'!D247-1</f>
        <v>-0.15916373092202518</v>
      </c>
      <c r="D247" s="61">
        <f>C247*'Расчет субсидий'!E247</f>
        <v>-2.3874559638303778</v>
      </c>
      <c r="E247" s="62">
        <f t="shared" si="26"/>
        <v>-25.505185810353282</v>
      </c>
      <c r="F247" s="61">
        <f>'Расчет субсидий'!F247-1</f>
        <v>0</v>
      </c>
      <c r="G247" s="61">
        <f>F247*'Расчет субсидий'!G247</f>
        <v>0</v>
      </c>
      <c r="H247" s="62">
        <f t="shared" si="27"/>
        <v>0</v>
      </c>
      <c r="I247" s="61">
        <f>'Расчет субсидий'!J247-1</f>
        <v>0.14383340854877202</v>
      </c>
      <c r="J247" s="61">
        <f>I247*'Расчет субсидий'!K247</f>
        <v>1.4383340854877202</v>
      </c>
      <c r="K247" s="62">
        <f t="shared" si="28"/>
        <v>15.365719269172347</v>
      </c>
      <c r="L247" s="61">
        <f>'Расчет субсидий'!N247-1</f>
        <v>5.1803885291396901E-2</v>
      </c>
      <c r="M247" s="61">
        <f>L247*'Расчет субсидий'!O247</f>
        <v>0.77705827937095351</v>
      </c>
      <c r="N247" s="62">
        <f t="shared" si="29"/>
        <v>8.3013115638926465</v>
      </c>
      <c r="O247" s="61">
        <f>'Расчет субсидий'!R247-1</f>
        <v>-0.20882222222222213</v>
      </c>
      <c r="P247" s="61">
        <f>O247*'Расчет субсидий'!S247</f>
        <v>-2.0882222222222211</v>
      </c>
      <c r="Q247" s="62">
        <f t="shared" si="30"/>
        <v>-22.308472532258445</v>
      </c>
      <c r="R247" s="61">
        <f>'Расчет субсидий'!V247-1</f>
        <v>0.2964888888888888</v>
      </c>
      <c r="S247" s="61">
        <f>R247*'Расчет субсидий'!W247</f>
        <v>2.964888888888888</v>
      </c>
      <c r="T247" s="62">
        <f t="shared" si="31"/>
        <v>31.673900236819438</v>
      </c>
      <c r="U247" s="61" t="s">
        <v>401</v>
      </c>
      <c r="V247" s="61" t="s">
        <v>401</v>
      </c>
      <c r="W247" s="63" t="s">
        <v>401</v>
      </c>
      <c r="X247" s="64">
        <f t="shared" si="32"/>
        <v>0.70460306769496306</v>
      </c>
    </row>
    <row r="248" spans="1:24" ht="15" customHeight="1">
      <c r="A248" s="68" t="s">
        <v>230</v>
      </c>
      <c r="B248" s="69"/>
      <c r="C248" s="70"/>
      <c r="D248" s="70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</row>
    <row r="249" spans="1:24" ht="15" customHeight="1">
      <c r="A249" s="72" t="s">
        <v>231</v>
      </c>
      <c r="B249" s="60">
        <f>'Расчет субсидий'!AF249</f>
        <v>25.881818181818289</v>
      </c>
      <c r="C249" s="61">
        <f>'Расчет субсидий'!D249-1</f>
        <v>-0.10263108611973737</v>
      </c>
      <c r="D249" s="61">
        <f>C249*'Расчет субсидий'!E249</f>
        <v>-1.5394662917960606</v>
      </c>
      <c r="E249" s="62">
        <f t="shared" ref="E249:E312" si="33">$B249*D249/$X249</f>
        <v>-24.392306526730632</v>
      </c>
      <c r="F249" s="61">
        <f>'Расчет субсидий'!F249-1</f>
        <v>0</v>
      </c>
      <c r="G249" s="61">
        <f>F249*'Расчет субсидий'!G249</f>
        <v>0</v>
      </c>
      <c r="H249" s="62">
        <f t="shared" ref="H249:H312" si="34">$B249*G249/$X249</f>
        <v>0</v>
      </c>
      <c r="I249" s="61">
        <f>'Расчет субсидий'!J249-1</f>
        <v>0.14606466761238579</v>
      </c>
      <c r="J249" s="61">
        <f>I249*'Расчет субсидий'!K249</f>
        <v>1.4606466761238579</v>
      </c>
      <c r="K249" s="62">
        <f t="shared" ref="K249:K312" si="35">$B249*J249/$X249</f>
        <v>23.143437203614482</v>
      </c>
      <c r="L249" s="61">
        <f>'Расчет субсидий'!N249-1</f>
        <v>4.4411547002220608E-2</v>
      </c>
      <c r="M249" s="61">
        <f>L249*'Расчет субсидий'!O249</f>
        <v>0.66617320503330912</v>
      </c>
      <c r="N249" s="62">
        <f t="shared" ref="N249:N312" si="36">$B249*M249/$X249</f>
        <v>10.555282115407101</v>
      </c>
      <c r="O249" s="61">
        <f>'Расчет субсидий'!R249-1</f>
        <v>-0.10037977028529088</v>
      </c>
      <c r="P249" s="61">
        <f>O249*'Расчет субсидий'!S249</f>
        <v>-1.0037977028529088</v>
      </c>
      <c r="Q249" s="62">
        <f t="shared" ref="Q249:Q312" si="37">$B249*P249/$X249</f>
        <v>-15.90482454165995</v>
      </c>
      <c r="R249" s="61">
        <f>'Расчет субсидий'!V249-1</f>
        <v>0.20499176276771003</v>
      </c>
      <c r="S249" s="61">
        <f>R249*'Расчет субсидий'!W249</f>
        <v>2.0499176276771003</v>
      </c>
      <c r="T249" s="62">
        <f t="shared" ref="T249:T312" si="38">$B249*S249/$X249</f>
        <v>32.480229931187289</v>
      </c>
      <c r="U249" s="61" t="s">
        <v>401</v>
      </c>
      <c r="V249" s="61" t="s">
        <v>401</v>
      </c>
      <c r="W249" s="63" t="s">
        <v>401</v>
      </c>
      <c r="X249" s="64">
        <f t="shared" ref="X249:X312" si="39">D249+G249+J249+M249+P249+S249</f>
        <v>1.6334735141852978</v>
      </c>
    </row>
    <row r="250" spans="1:24" ht="15" customHeight="1">
      <c r="A250" s="72" t="s">
        <v>232</v>
      </c>
      <c r="B250" s="60">
        <f>'Расчет субсидий'!AF250</f>
        <v>116.11818181818171</v>
      </c>
      <c r="C250" s="61">
        <f>'Расчет субсидий'!D250-1</f>
        <v>0.20022467975203972</v>
      </c>
      <c r="D250" s="61">
        <f>C250*'Расчет субсидий'!E250</f>
        <v>3.0033701962805956</v>
      </c>
      <c r="E250" s="62">
        <f t="shared" si="33"/>
        <v>56.465087793730703</v>
      </c>
      <c r="F250" s="61">
        <f>'Расчет субсидий'!F250-1</f>
        <v>0</v>
      </c>
      <c r="G250" s="61">
        <f>F250*'Расчет субсидий'!G250</f>
        <v>0</v>
      </c>
      <c r="H250" s="62">
        <f t="shared" si="34"/>
        <v>0</v>
      </c>
      <c r="I250" s="61">
        <f>'Расчет субсидий'!J250-1</f>
        <v>0.14606466761238579</v>
      </c>
      <c r="J250" s="61">
        <f>I250*'Расчет субсидий'!K250</f>
        <v>1.4606466761238579</v>
      </c>
      <c r="K250" s="62">
        <f t="shared" si="35"/>
        <v>27.460997949934086</v>
      </c>
      <c r="L250" s="61">
        <f>'Расчет субсидий'!N250-1</f>
        <v>4.4411547002220608E-2</v>
      </c>
      <c r="M250" s="61">
        <f>L250*'Расчет субсидий'!O250</f>
        <v>0.66617320503330912</v>
      </c>
      <c r="N250" s="62">
        <f t="shared" si="36"/>
        <v>12.524439562801886</v>
      </c>
      <c r="O250" s="61">
        <f>'Расчет субсидий'!R250-1</f>
        <v>-0.10037977028529088</v>
      </c>
      <c r="P250" s="61">
        <f>O250*'Расчет субсидий'!S250</f>
        <v>-1.0037977028529088</v>
      </c>
      <c r="Q250" s="62">
        <f t="shared" si="37"/>
        <v>-18.871974386949432</v>
      </c>
      <c r="R250" s="61">
        <f>'Расчет субсидий'!V250-1</f>
        <v>0.20499176276771003</v>
      </c>
      <c r="S250" s="61">
        <f>R250*'Расчет субсидий'!W250</f>
        <v>2.0499176276771003</v>
      </c>
      <c r="T250" s="62">
        <f t="shared" si="38"/>
        <v>38.539630898664477</v>
      </c>
      <c r="U250" s="61" t="s">
        <v>401</v>
      </c>
      <c r="V250" s="61" t="s">
        <v>401</v>
      </c>
      <c r="W250" s="63" t="s">
        <v>401</v>
      </c>
      <c r="X250" s="64">
        <f t="shared" si="39"/>
        <v>6.1763100022619541</v>
      </c>
    </row>
    <row r="251" spans="1:24" ht="15" customHeight="1">
      <c r="A251" s="72" t="s">
        <v>233</v>
      </c>
      <c r="B251" s="60">
        <f>'Расчет субсидий'!AF251</f>
        <v>-21.727272727272748</v>
      </c>
      <c r="C251" s="61">
        <f>'Расчет субсидий'!D251-1</f>
        <v>-0.31174376455062069</v>
      </c>
      <c r="D251" s="61">
        <f>C251*'Расчет субсидий'!E251</f>
        <v>-4.6761564682593102</v>
      </c>
      <c r="E251" s="62">
        <f t="shared" si="33"/>
        <v>-67.58847839492897</v>
      </c>
      <c r="F251" s="61">
        <f>'Расчет субсидий'!F251-1</f>
        <v>0</v>
      </c>
      <c r="G251" s="61">
        <f>F251*'Расчет субсидий'!G251</f>
        <v>0</v>
      </c>
      <c r="H251" s="62">
        <f t="shared" si="34"/>
        <v>0</v>
      </c>
      <c r="I251" s="61">
        <f>'Расчет субсидий'!J251-1</f>
        <v>0.14606466761238579</v>
      </c>
      <c r="J251" s="61">
        <f>I251*'Расчет субсидий'!K251</f>
        <v>1.4606466761238579</v>
      </c>
      <c r="K251" s="62">
        <f t="shared" si="35"/>
        <v>21.111972403389565</v>
      </c>
      <c r="L251" s="61">
        <f>'Расчет субсидий'!N251-1</f>
        <v>4.4411547002220608E-2</v>
      </c>
      <c r="M251" s="61">
        <f>L251*'Расчет субсидий'!O251</f>
        <v>0.66617320503330912</v>
      </c>
      <c r="N251" s="62">
        <f t="shared" si="36"/>
        <v>9.6287696062563732</v>
      </c>
      <c r="O251" s="61">
        <f>'Расчет субсидий'!R251-1</f>
        <v>-0.10037977028529088</v>
      </c>
      <c r="P251" s="61">
        <f>O251*'Расчет субсидий'!S251</f>
        <v>-1.0037977028529088</v>
      </c>
      <c r="Q251" s="62">
        <f t="shared" si="37"/>
        <v>-14.508744481214585</v>
      </c>
      <c r="R251" s="61">
        <f>'Расчет субсидий'!V251-1</f>
        <v>0.20499176276771003</v>
      </c>
      <c r="S251" s="61">
        <f>R251*'Расчет субсидий'!W251</f>
        <v>2.0499176276771003</v>
      </c>
      <c r="T251" s="62">
        <f t="shared" si="38"/>
        <v>29.629208139224858</v>
      </c>
      <c r="U251" s="61" t="s">
        <v>401</v>
      </c>
      <c r="V251" s="61" t="s">
        <v>401</v>
      </c>
      <c r="W251" s="63" t="s">
        <v>401</v>
      </c>
      <c r="X251" s="64">
        <f t="shared" si="39"/>
        <v>-1.5032166622779517</v>
      </c>
    </row>
    <row r="252" spans="1:24" ht="15" customHeight="1">
      <c r="A252" s="72" t="s">
        <v>234</v>
      </c>
      <c r="B252" s="60">
        <f>'Расчет субсидий'!AF252</f>
        <v>-26.454545454545496</v>
      </c>
      <c r="C252" s="61">
        <f>'Расчет субсидий'!D252-1</f>
        <v>-0.30734860602450553</v>
      </c>
      <c r="D252" s="61">
        <f>C252*'Расчет субсидий'!E252</f>
        <v>-4.6102290903675831</v>
      </c>
      <c r="E252" s="62">
        <f t="shared" si="33"/>
        <v>-84.855231547265873</v>
      </c>
      <c r="F252" s="61">
        <f>'Расчет субсидий'!F252-1</f>
        <v>0</v>
      </c>
      <c r="G252" s="61">
        <f>F252*'Расчет субсидий'!G252</f>
        <v>0</v>
      </c>
      <c r="H252" s="62">
        <f t="shared" si="34"/>
        <v>0</v>
      </c>
      <c r="I252" s="61">
        <f>'Расчет субсидий'!J252-1</f>
        <v>0.14606466761238579</v>
      </c>
      <c r="J252" s="61">
        <f>I252*'Расчет субсидий'!K252</f>
        <v>1.4606466761238579</v>
      </c>
      <c r="K252" s="62">
        <f t="shared" si="35"/>
        <v>26.884458338566418</v>
      </c>
      <c r="L252" s="61">
        <f>'Расчет субсидий'!N252-1</f>
        <v>4.4411547002220608E-2</v>
      </c>
      <c r="M252" s="61">
        <f>L252*'Расчет субсидий'!O252</f>
        <v>0.66617320503330912</v>
      </c>
      <c r="N252" s="62">
        <f t="shared" si="36"/>
        <v>12.261490797017759</v>
      </c>
      <c r="O252" s="61">
        <f>'Расчет субсидий'!R252-1</f>
        <v>-0.10037977028529088</v>
      </c>
      <c r="P252" s="61">
        <f>O252*'Расчет субсидий'!S252</f>
        <v>-1.0037977028529088</v>
      </c>
      <c r="Q252" s="62">
        <f t="shared" si="37"/>
        <v>-18.475760061503969</v>
      </c>
      <c r="R252" s="61">
        <f>'Расчет субсидий'!V252-1</f>
        <v>0.20499176276771003</v>
      </c>
      <c r="S252" s="61">
        <f>R252*'Расчет субсидий'!W252</f>
        <v>2.0499176276771003</v>
      </c>
      <c r="T252" s="62">
        <f t="shared" si="38"/>
        <v>37.730497018640172</v>
      </c>
      <c r="U252" s="61" t="s">
        <v>401</v>
      </c>
      <c r="V252" s="61" t="s">
        <v>401</v>
      </c>
      <c r="W252" s="63" t="s">
        <v>401</v>
      </c>
      <c r="X252" s="64">
        <f t="shared" si="39"/>
        <v>-1.4372892843862246</v>
      </c>
    </row>
    <row r="253" spans="1:24" ht="15" customHeight="1">
      <c r="A253" s="72" t="s">
        <v>235</v>
      </c>
      <c r="B253" s="60">
        <f>'Расчет субсидий'!AF253</f>
        <v>9.3090909090908553</v>
      </c>
      <c r="C253" s="61">
        <f>'Расчет субсидий'!D253-1</f>
        <v>-0.16581173209651912</v>
      </c>
      <c r="D253" s="61">
        <f>C253*'Расчет субсидий'!E253</f>
        <v>-2.4871759814477867</v>
      </c>
      <c r="E253" s="62">
        <f t="shared" si="33"/>
        <v>-33.76285900463278</v>
      </c>
      <c r="F253" s="61">
        <f>'Расчет субсидий'!F253-1</f>
        <v>0</v>
      </c>
      <c r="G253" s="61">
        <f>F253*'Расчет субсидий'!G253</f>
        <v>0</v>
      </c>
      <c r="H253" s="62">
        <f t="shared" si="34"/>
        <v>0</v>
      </c>
      <c r="I253" s="61">
        <f>'Расчет субсидий'!J253-1</f>
        <v>0.14606466761238579</v>
      </c>
      <c r="J253" s="61">
        <f>I253*'Расчет субсидий'!K253</f>
        <v>1.4606466761238579</v>
      </c>
      <c r="K253" s="62">
        <f t="shared" si="35"/>
        <v>19.82795272606673</v>
      </c>
      <c r="L253" s="61">
        <f>'Расчет субсидий'!N253-1</f>
        <v>4.4411547002220608E-2</v>
      </c>
      <c r="M253" s="61">
        <f>L253*'Расчет субсидий'!O253</f>
        <v>0.66617320503330912</v>
      </c>
      <c r="N253" s="62">
        <f t="shared" si="36"/>
        <v>9.0431526204717461</v>
      </c>
      <c r="O253" s="61">
        <f>'Расчет субсидий'!R253-1</f>
        <v>-0.10037977028529088</v>
      </c>
      <c r="P253" s="61">
        <f>O253*'Расчет субсидий'!S253</f>
        <v>-1.0037977028529088</v>
      </c>
      <c r="Q253" s="62">
        <f t="shared" si="37"/>
        <v>-13.626329846941113</v>
      </c>
      <c r="R253" s="61">
        <f>'Расчет субсидий'!V253-1</f>
        <v>0.20499176276771003</v>
      </c>
      <c r="S253" s="61">
        <f>R253*'Расчет субсидий'!W253</f>
        <v>2.0499176276771003</v>
      </c>
      <c r="T253" s="62">
        <f t="shared" si="38"/>
        <v>27.827174414126272</v>
      </c>
      <c r="U253" s="61" t="s">
        <v>401</v>
      </c>
      <c r="V253" s="61" t="s">
        <v>401</v>
      </c>
      <c r="W253" s="63" t="s">
        <v>401</v>
      </c>
      <c r="X253" s="64">
        <f t="shared" si="39"/>
        <v>0.68576382453357176</v>
      </c>
    </row>
    <row r="254" spans="1:24" ht="15" customHeight="1">
      <c r="A254" s="72" t="s">
        <v>236</v>
      </c>
      <c r="B254" s="60">
        <f>'Расчет субсидий'!AF254</f>
        <v>-77.13636363636374</v>
      </c>
      <c r="C254" s="61">
        <f>'Расчет субсидий'!D254-1</f>
        <v>-0.49414844564916527</v>
      </c>
      <c r="D254" s="61">
        <f>C254*'Расчет субсидий'!E254</f>
        <v>-7.4122266847374787</v>
      </c>
      <c r="E254" s="62">
        <f t="shared" si="33"/>
        <v>-134.86990365625621</v>
      </c>
      <c r="F254" s="61">
        <f>'Расчет субсидий'!F254-1</f>
        <v>0</v>
      </c>
      <c r="G254" s="61">
        <f>F254*'Расчет субсидий'!G254</f>
        <v>0</v>
      </c>
      <c r="H254" s="62">
        <f t="shared" si="34"/>
        <v>0</v>
      </c>
      <c r="I254" s="61">
        <f>'Расчет субсидий'!J254-1</f>
        <v>0.14606466761238579</v>
      </c>
      <c r="J254" s="61">
        <f>I254*'Расчет субсидий'!K254</f>
        <v>1.4606466761238579</v>
      </c>
      <c r="K254" s="62">
        <f t="shared" si="35"/>
        <v>26.577341042509239</v>
      </c>
      <c r="L254" s="61">
        <f>'Расчет субсидий'!N254-1</f>
        <v>4.4411547002220608E-2</v>
      </c>
      <c r="M254" s="61">
        <f>L254*'Расчет субсидий'!O254</f>
        <v>0.66617320503330912</v>
      </c>
      <c r="N254" s="62">
        <f t="shared" si="36"/>
        <v>12.121420431761113</v>
      </c>
      <c r="O254" s="61">
        <f>'Расчет субсидий'!R254-1</f>
        <v>-0.10037977028529088</v>
      </c>
      <c r="P254" s="61">
        <f>O254*'Расчет субсидий'!S254</f>
        <v>-1.0037977028529088</v>
      </c>
      <c r="Q254" s="62">
        <f t="shared" si="37"/>
        <v>-18.264700370390518</v>
      </c>
      <c r="R254" s="61">
        <f>'Расчет субсидий'!V254-1</f>
        <v>0.20499176276771003</v>
      </c>
      <c r="S254" s="61">
        <f>R254*'Расчет субсидий'!W254</f>
        <v>2.0499176276771003</v>
      </c>
      <c r="T254" s="62">
        <f t="shared" si="38"/>
        <v>37.299478916012632</v>
      </c>
      <c r="U254" s="61" t="s">
        <v>401</v>
      </c>
      <c r="V254" s="61" t="s">
        <v>401</v>
      </c>
      <c r="W254" s="63" t="s">
        <v>401</v>
      </c>
      <c r="X254" s="64">
        <f t="shared" si="39"/>
        <v>-4.2392868787561202</v>
      </c>
    </row>
    <row r="255" spans="1:24" ht="15" customHeight="1">
      <c r="A255" s="72" t="s">
        <v>237</v>
      </c>
      <c r="B255" s="60">
        <f>'Расчет субсидий'!AF255</f>
        <v>72.536363636363831</v>
      </c>
      <c r="C255" s="61">
        <f>'Расчет субсидий'!D255-1</f>
        <v>5.49470309342317E-2</v>
      </c>
      <c r="D255" s="61">
        <f>C255*'Расчет субсидий'!E255</f>
        <v>0.8242054640134755</v>
      </c>
      <c r="E255" s="62">
        <f t="shared" si="33"/>
        <v>14.956891283772807</v>
      </c>
      <c r="F255" s="61">
        <f>'Расчет субсидий'!F255-1</f>
        <v>0</v>
      </c>
      <c r="G255" s="61">
        <f>F255*'Расчет субсидий'!G255</f>
        <v>0</v>
      </c>
      <c r="H255" s="62">
        <f t="shared" si="34"/>
        <v>0</v>
      </c>
      <c r="I255" s="61">
        <f>'Расчет субсидий'!J255-1</f>
        <v>0.14606466761238579</v>
      </c>
      <c r="J255" s="61">
        <f>I255*'Расчет субсидий'!K255</f>
        <v>1.4606466761238579</v>
      </c>
      <c r="K255" s="62">
        <f t="shared" si="35"/>
        <v>26.506416776717057</v>
      </c>
      <c r="L255" s="61">
        <f>'Расчет субсидий'!N255-1</f>
        <v>4.4411547002220608E-2</v>
      </c>
      <c r="M255" s="61">
        <f>L255*'Расчет субсидий'!O255</f>
        <v>0.66617320503330912</v>
      </c>
      <c r="N255" s="62">
        <f t="shared" si="36"/>
        <v>12.089073221289384</v>
      </c>
      <c r="O255" s="61">
        <f>'Расчет субсидий'!R255-1</f>
        <v>-0.10037977028529088</v>
      </c>
      <c r="P255" s="61">
        <f>O255*'Расчет субсидий'!S255</f>
        <v>-1.0037977028529088</v>
      </c>
      <c r="Q255" s="62">
        <f t="shared" si="37"/>
        <v>-18.21595920920317</v>
      </c>
      <c r="R255" s="61">
        <f>'Расчет субсидий'!V255-1</f>
        <v>0.20499176276771003</v>
      </c>
      <c r="S255" s="61">
        <f>R255*'Расчет субсидий'!W255</f>
        <v>2.0499176276771003</v>
      </c>
      <c r="T255" s="62">
        <f t="shared" si="38"/>
        <v>37.199941563787746</v>
      </c>
      <c r="U255" s="61" t="s">
        <v>401</v>
      </c>
      <c r="V255" s="61" t="s">
        <v>401</v>
      </c>
      <c r="W255" s="63" t="s">
        <v>401</v>
      </c>
      <c r="X255" s="64">
        <f t="shared" si="39"/>
        <v>3.9971452699948342</v>
      </c>
    </row>
    <row r="256" spans="1:24" ht="15" customHeight="1">
      <c r="A256" s="72" t="s">
        <v>238</v>
      </c>
      <c r="B256" s="60">
        <f>'Расчет субсидий'!AF256</f>
        <v>4.9272727272727934</v>
      </c>
      <c r="C256" s="61">
        <f>'Расчет субсидий'!D256-1</f>
        <v>-0.1878624642935941</v>
      </c>
      <c r="D256" s="61">
        <f>C256*'Расчет субсидий'!E256</f>
        <v>-2.8179369644039114</v>
      </c>
      <c r="E256" s="62">
        <f t="shared" si="33"/>
        <v>-39.11164172710486</v>
      </c>
      <c r="F256" s="61">
        <f>'Расчет субсидий'!F256-1</f>
        <v>0</v>
      </c>
      <c r="G256" s="61">
        <f>F256*'Расчет субсидий'!G256</f>
        <v>0</v>
      </c>
      <c r="H256" s="62">
        <f t="shared" si="34"/>
        <v>0</v>
      </c>
      <c r="I256" s="61">
        <f>'Расчет субсидий'!J256-1</f>
        <v>0.14606466761238579</v>
      </c>
      <c r="J256" s="61">
        <f>I256*'Расчет субсидий'!K256</f>
        <v>1.4606466761238579</v>
      </c>
      <c r="K256" s="62">
        <f t="shared" si="35"/>
        <v>20.273089926455281</v>
      </c>
      <c r="L256" s="61">
        <f>'Расчет субсидий'!N256-1</f>
        <v>4.4411547002220608E-2</v>
      </c>
      <c r="M256" s="61">
        <f>L256*'Расчет субсидий'!O256</f>
        <v>0.66617320503330912</v>
      </c>
      <c r="N256" s="62">
        <f t="shared" si="36"/>
        <v>9.2461712425038201</v>
      </c>
      <c r="O256" s="61">
        <f>'Расчет субсидий'!R256-1</f>
        <v>-0.10037977028529088</v>
      </c>
      <c r="P256" s="61">
        <f>O256*'Расчет субсидий'!S256</f>
        <v>-1.0037977028529088</v>
      </c>
      <c r="Q256" s="62">
        <f t="shared" si="37"/>
        <v>-13.932240719507607</v>
      </c>
      <c r="R256" s="61">
        <f>'Расчет субсидий'!V256-1</f>
        <v>0.20499176276771003</v>
      </c>
      <c r="S256" s="61">
        <f>R256*'Расчет субсидий'!W256</f>
        <v>2.0499176276771003</v>
      </c>
      <c r="T256" s="62">
        <f t="shared" si="38"/>
        <v>28.451894004926164</v>
      </c>
      <c r="U256" s="61" t="s">
        <v>401</v>
      </c>
      <c r="V256" s="61" t="s">
        <v>401</v>
      </c>
      <c r="W256" s="63" t="s">
        <v>401</v>
      </c>
      <c r="X256" s="64">
        <f t="shared" si="39"/>
        <v>0.3550028415774471</v>
      </c>
    </row>
    <row r="257" spans="1:24" ht="15" customHeight="1">
      <c r="A257" s="72" t="s">
        <v>239</v>
      </c>
      <c r="B257" s="60">
        <f>'Расчет субсидий'!AF257</f>
        <v>88.354545454545587</v>
      </c>
      <c r="C257" s="61">
        <f>'Расчет субсидий'!D257-1</f>
        <v>0.10080672359854081</v>
      </c>
      <c r="D257" s="61">
        <f>C257*'Расчет субсидий'!E257</f>
        <v>1.5121008539781122</v>
      </c>
      <c r="E257" s="62">
        <f t="shared" si="33"/>
        <v>28.516504622143888</v>
      </c>
      <c r="F257" s="61">
        <f>'Расчет субсидий'!F257-1</f>
        <v>0</v>
      </c>
      <c r="G257" s="61">
        <f>F257*'Расчет субсидий'!G257</f>
        <v>0</v>
      </c>
      <c r="H257" s="62">
        <f t="shared" si="34"/>
        <v>0</v>
      </c>
      <c r="I257" s="61">
        <f>'Расчет субсидий'!J257-1</f>
        <v>0.14606466761238579</v>
      </c>
      <c r="J257" s="61">
        <f>I257*'Расчет субсидий'!K257</f>
        <v>1.4606466761238579</v>
      </c>
      <c r="K257" s="62">
        <f t="shared" si="35"/>
        <v>27.546137270819919</v>
      </c>
      <c r="L257" s="61">
        <f>'Расчет субсидий'!N257-1</f>
        <v>4.4411547002220608E-2</v>
      </c>
      <c r="M257" s="61">
        <f>L257*'Расчет субсидий'!O257</f>
        <v>0.66617320503330912</v>
      </c>
      <c r="N257" s="62">
        <f t="shared" si="36"/>
        <v>12.563269989896952</v>
      </c>
      <c r="O257" s="61">
        <f>'Расчет субсидий'!R257-1</f>
        <v>-0.10037977028529088</v>
      </c>
      <c r="P257" s="61">
        <f>O257*'Расчет субсидий'!S257</f>
        <v>-1.0037977028529088</v>
      </c>
      <c r="Q257" s="62">
        <f t="shared" si="37"/>
        <v>-18.930484535998247</v>
      </c>
      <c r="R257" s="61">
        <f>'Расчет субсидий'!V257-1</f>
        <v>0.20499176276771003</v>
      </c>
      <c r="S257" s="61">
        <f>R257*'Расчет субсидий'!W257</f>
        <v>2.0499176276771003</v>
      </c>
      <c r="T257" s="62">
        <f t="shared" si="38"/>
        <v>38.659118107683071</v>
      </c>
      <c r="U257" s="61" t="s">
        <v>401</v>
      </c>
      <c r="V257" s="61" t="s">
        <v>401</v>
      </c>
      <c r="W257" s="63" t="s">
        <v>401</v>
      </c>
      <c r="X257" s="64">
        <f t="shared" si="39"/>
        <v>4.6850406599594709</v>
      </c>
    </row>
    <row r="258" spans="1:24" ht="15" customHeight="1">
      <c r="A258" s="72" t="s">
        <v>240</v>
      </c>
      <c r="B258" s="60">
        <f>'Расчет субсидий'!AF258</f>
        <v>82.918181818181665</v>
      </c>
      <c r="C258" s="61">
        <f>'Расчет субсидий'!D258-1</f>
        <v>0.11342980394576574</v>
      </c>
      <c r="D258" s="61">
        <f>C258*'Расчет субсидий'!E258</f>
        <v>1.7014470591864861</v>
      </c>
      <c r="E258" s="62">
        <f t="shared" si="33"/>
        <v>28.943311335379121</v>
      </c>
      <c r="F258" s="61">
        <f>'Расчет субсидий'!F258-1</f>
        <v>0</v>
      </c>
      <c r="G258" s="61">
        <f>F258*'Расчет субсидий'!G258</f>
        <v>0</v>
      </c>
      <c r="H258" s="62">
        <f t="shared" si="34"/>
        <v>0</v>
      </c>
      <c r="I258" s="61">
        <f>'Расчет субсидий'!J258-1</f>
        <v>0.14606466761238579</v>
      </c>
      <c r="J258" s="61">
        <f>I258*'Расчет субсидий'!K258</f>
        <v>1.4606466761238579</v>
      </c>
      <c r="K258" s="62">
        <f t="shared" si="35"/>
        <v>24.84705666848836</v>
      </c>
      <c r="L258" s="61">
        <f>'Расчет субсидий'!N258-1</f>
        <v>4.4411547002220608E-2</v>
      </c>
      <c r="M258" s="61">
        <f>L258*'Расчет субсидий'!O258</f>
        <v>0.66617320503330912</v>
      </c>
      <c r="N258" s="62">
        <f t="shared" si="36"/>
        <v>11.332270594293643</v>
      </c>
      <c r="O258" s="61">
        <f>'Расчет субсидий'!R258-1</f>
        <v>-0.10037977028529088</v>
      </c>
      <c r="P258" s="61">
        <f>O258*'Расчет субсидий'!S258</f>
        <v>-1.0037977028529088</v>
      </c>
      <c r="Q258" s="62">
        <f t="shared" si="37"/>
        <v>-17.075600016201122</v>
      </c>
      <c r="R258" s="61">
        <f>'Расчет субсидий'!V258-1</f>
        <v>0.20499176276771003</v>
      </c>
      <c r="S258" s="61">
        <f>R258*'Расчет субсидий'!W258</f>
        <v>2.0499176276771003</v>
      </c>
      <c r="T258" s="62">
        <f t="shared" si="38"/>
        <v>34.87114323622167</v>
      </c>
      <c r="U258" s="61" t="s">
        <v>401</v>
      </c>
      <c r="V258" s="61" t="s">
        <v>401</v>
      </c>
      <c r="W258" s="63" t="s">
        <v>401</v>
      </c>
      <c r="X258" s="64">
        <f t="shared" si="39"/>
        <v>4.8743868651678444</v>
      </c>
    </row>
    <row r="259" spans="1:24" ht="15" customHeight="1">
      <c r="A259" s="72" t="s">
        <v>241</v>
      </c>
      <c r="B259" s="60">
        <f>'Расчет субсидий'!AF259</f>
        <v>-35.936363636363694</v>
      </c>
      <c r="C259" s="61">
        <f>'Расчет субсидий'!D259-1</f>
        <v>-0.38583614167692382</v>
      </c>
      <c r="D259" s="61">
        <f>C259*'Расчет субсидий'!E259</f>
        <v>-5.7875421251538572</v>
      </c>
      <c r="E259" s="62">
        <f t="shared" si="33"/>
        <v>-79.546788758348228</v>
      </c>
      <c r="F259" s="61">
        <f>'Расчет субсидий'!F259-1</f>
        <v>0</v>
      </c>
      <c r="G259" s="61">
        <f>F259*'Расчет субсидий'!G259</f>
        <v>0</v>
      </c>
      <c r="H259" s="62">
        <f t="shared" si="34"/>
        <v>0</v>
      </c>
      <c r="I259" s="61">
        <f>'Расчет субсидий'!J259-1</f>
        <v>0.14606466761238579</v>
      </c>
      <c r="J259" s="61">
        <f>I259*'Расчет субсидий'!K259</f>
        <v>1.4606466761238579</v>
      </c>
      <c r="K259" s="62">
        <f t="shared" si="35"/>
        <v>20.075837045094371</v>
      </c>
      <c r="L259" s="61">
        <f>'Расчет субсидий'!N259-1</f>
        <v>4.4411547002220608E-2</v>
      </c>
      <c r="M259" s="61">
        <f>L259*'Расчет субсидий'!O259</f>
        <v>0.66617320503330912</v>
      </c>
      <c r="N259" s="62">
        <f t="shared" si="36"/>
        <v>9.156207949993572</v>
      </c>
      <c r="O259" s="61">
        <f>'Расчет субсидий'!R259-1</f>
        <v>-0.10037977028529088</v>
      </c>
      <c r="P259" s="61">
        <f>O259*'Расчет субсидий'!S259</f>
        <v>-1.0037977028529088</v>
      </c>
      <c r="Q259" s="62">
        <f t="shared" si="37"/>
        <v>-13.79668296113401</v>
      </c>
      <c r="R259" s="61">
        <f>'Расчет субсидий'!V259-1</f>
        <v>0.20499176276771003</v>
      </c>
      <c r="S259" s="61">
        <f>R259*'Расчет субсидий'!W259</f>
        <v>2.0499176276771003</v>
      </c>
      <c r="T259" s="62">
        <f t="shared" si="38"/>
        <v>28.175063088030601</v>
      </c>
      <c r="U259" s="61" t="s">
        <v>401</v>
      </c>
      <c r="V259" s="61" t="s">
        <v>401</v>
      </c>
      <c r="W259" s="63" t="s">
        <v>401</v>
      </c>
      <c r="X259" s="64">
        <f t="shared" si="39"/>
        <v>-2.6146023191724987</v>
      </c>
    </row>
    <row r="260" spans="1:24" ht="15" customHeight="1">
      <c r="A260" s="72" t="s">
        <v>242</v>
      </c>
      <c r="B260" s="60">
        <f>'Расчет субсидий'!AF260</f>
        <v>10.790909090909054</v>
      </c>
      <c r="C260" s="61">
        <f>'Расчет субсидий'!D260-1</f>
        <v>-0.17737991558679789</v>
      </c>
      <c r="D260" s="61">
        <f>C260*'Расчет субсидий'!E260</f>
        <v>-2.6606987338019685</v>
      </c>
      <c r="E260" s="62">
        <f t="shared" si="33"/>
        <v>-56.050480358004123</v>
      </c>
      <c r="F260" s="61">
        <f>'Расчет субсидий'!F260-1</f>
        <v>0</v>
      </c>
      <c r="G260" s="61">
        <f>F260*'Расчет субсидий'!G260</f>
        <v>0</v>
      </c>
      <c r="H260" s="62">
        <f t="shared" si="34"/>
        <v>0</v>
      </c>
      <c r="I260" s="61">
        <f>'Расчет субсидий'!J260-1</f>
        <v>0.14606466761238579</v>
      </c>
      <c r="J260" s="61">
        <f>I260*'Расчет субсидий'!K260</f>
        <v>1.4606466761238579</v>
      </c>
      <c r="K260" s="62">
        <f t="shared" si="35"/>
        <v>30.770093130039335</v>
      </c>
      <c r="L260" s="61">
        <f>'Расчет субсидий'!N260-1</f>
        <v>4.4411547002220608E-2</v>
      </c>
      <c r="M260" s="61">
        <f>L260*'Расчет субсидий'!O260</f>
        <v>0.66617320503330912</v>
      </c>
      <c r="N260" s="62">
        <f t="shared" si="36"/>
        <v>14.033655020533885</v>
      </c>
      <c r="O260" s="61">
        <f>'Расчет субсидий'!R260-1</f>
        <v>-0.10037977028529088</v>
      </c>
      <c r="P260" s="61">
        <f>O260*'Расчет субсидий'!S260</f>
        <v>-1.0037977028529088</v>
      </c>
      <c r="Q260" s="62">
        <f t="shared" si="37"/>
        <v>-21.146078175776744</v>
      </c>
      <c r="R260" s="61">
        <f>'Расчет субсидий'!V260-1</f>
        <v>0.20499176276771003</v>
      </c>
      <c r="S260" s="61">
        <f>R260*'Расчет субсидий'!W260</f>
        <v>2.0499176276771003</v>
      </c>
      <c r="T260" s="62">
        <f t="shared" si="38"/>
        <v>43.1837194741167</v>
      </c>
      <c r="U260" s="61" t="s">
        <v>401</v>
      </c>
      <c r="V260" s="61" t="s">
        <v>401</v>
      </c>
      <c r="W260" s="63" t="s">
        <v>401</v>
      </c>
      <c r="X260" s="64">
        <f t="shared" si="39"/>
        <v>0.51224107217938997</v>
      </c>
    </row>
    <row r="261" spans="1:24" ht="15" customHeight="1">
      <c r="A261" s="72" t="s">
        <v>243</v>
      </c>
      <c r="B261" s="60">
        <f>'Расчет субсидий'!AF261</f>
        <v>120.93636363636369</v>
      </c>
      <c r="C261" s="61">
        <f>'Расчет субсидий'!D261-1</f>
        <v>0.2013909251943764</v>
      </c>
      <c r="D261" s="61">
        <f>C261*'Расчет субсидий'!E261</f>
        <v>3.0208638779156463</v>
      </c>
      <c r="E261" s="62">
        <f t="shared" si="33"/>
        <v>58.983511761177311</v>
      </c>
      <c r="F261" s="61">
        <f>'Расчет субсидий'!F261-1</f>
        <v>0</v>
      </c>
      <c r="G261" s="61">
        <f>F261*'Расчет субсидий'!G261</f>
        <v>0</v>
      </c>
      <c r="H261" s="62">
        <f t="shared" si="34"/>
        <v>0</v>
      </c>
      <c r="I261" s="61">
        <f>'Расчет субсидий'!J261-1</f>
        <v>0.14606466761238579</v>
      </c>
      <c r="J261" s="61">
        <f>I261*'Расчет субсидий'!K261</f>
        <v>1.4606466761238579</v>
      </c>
      <c r="K261" s="62">
        <f t="shared" si="35"/>
        <v>28.519679761115629</v>
      </c>
      <c r="L261" s="61">
        <f>'Расчет субсидий'!N261-1</f>
        <v>4.4411547002220608E-2</v>
      </c>
      <c r="M261" s="61">
        <f>L261*'Расчет субсидий'!O261</f>
        <v>0.66617320503330912</v>
      </c>
      <c r="N261" s="62">
        <f t="shared" si="36"/>
        <v>13.007284227972285</v>
      </c>
      <c r="O261" s="61">
        <f>'Расчет субсидий'!R261-1</f>
        <v>-0.10037977028529088</v>
      </c>
      <c r="P261" s="61">
        <f>O261*'Расчет субсидий'!S261</f>
        <v>-1.0037977028529088</v>
      </c>
      <c r="Q261" s="62">
        <f t="shared" si="37"/>
        <v>-19.599530467066153</v>
      </c>
      <c r="R261" s="61">
        <f>'Расчет субсидий'!V261-1</f>
        <v>0.20499176276771003</v>
      </c>
      <c r="S261" s="61">
        <f>R261*'Расчет субсидий'!W261</f>
        <v>2.0499176276771003</v>
      </c>
      <c r="T261" s="62">
        <f t="shared" si="38"/>
        <v>40.025418353164618</v>
      </c>
      <c r="U261" s="61" t="s">
        <v>401</v>
      </c>
      <c r="V261" s="61" t="s">
        <v>401</v>
      </c>
      <c r="W261" s="63" t="s">
        <v>401</v>
      </c>
      <c r="X261" s="64">
        <f t="shared" si="39"/>
        <v>6.1938036838970048</v>
      </c>
    </row>
    <row r="262" spans="1:24" ht="15" customHeight="1">
      <c r="A262" s="72" t="s">
        <v>244</v>
      </c>
      <c r="B262" s="60">
        <f>'Расчет субсидий'!AF262</f>
        <v>11.409090909090878</v>
      </c>
      <c r="C262" s="61">
        <f>'Расчет субсидий'!D262-1</f>
        <v>-0.15563843745969497</v>
      </c>
      <c r="D262" s="61">
        <f>C262*'Расчет субсидий'!E262</f>
        <v>-2.3345765618954246</v>
      </c>
      <c r="E262" s="62">
        <f t="shared" si="33"/>
        <v>-31.770710866431479</v>
      </c>
      <c r="F262" s="61">
        <f>'Расчет субсидий'!F262-1</f>
        <v>0</v>
      </c>
      <c r="G262" s="61">
        <f>F262*'Расчет субсидий'!G262</f>
        <v>0</v>
      </c>
      <c r="H262" s="62">
        <f t="shared" si="34"/>
        <v>0</v>
      </c>
      <c r="I262" s="61">
        <f>'Расчет субсидий'!J262-1</f>
        <v>0.14606466761238579</v>
      </c>
      <c r="J262" s="61">
        <f>I262*'Расчет субсидий'!K262</f>
        <v>1.4606466761238579</v>
      </c>
      <c r="K262" s="62">
        <f t="shared" si="35"/>
        <v>19.877601781227845</v>
      </c>
      <c r="L262" s="61">
        <f>'Расчет субсидий'!N262-1</f>
        <v>4.4411547002220608E-2</v>
      </c>
      <c r="M262" s="61">
        <f>L262*'Расчет субсидий'!O262</f>
        <v>0.66617320503330912</v>
      </c>
      <c r="N262" s="62">
        <f t="shared" si="36"/>
        <v>9.0657966114821722</v>
      </c>
      <c r="O262" s="61">
        <f>'Расчет субсидий'!R262-1</f>
        <v>-0.10037977028529088</v>
      </c>
      <c r="P262" s="61">
        <f>O262*'Расчет субсидий'!S262</f>
        <v>-1.0037977028529088</v>
      </c>
      <c r="Q262" s="62">
        <f t="shared" si="37"/>
        <v>-13.660450081720821</v>
      </c>
      <c r="R262" s="61">
        <f>'Расчет субсидий'!V262-1</f>
        <v>0.20499176276771003</v>
      </c>
      <c r="S262" s="61">
        <f>R262*'Расчет субсидий'!W262</f>
        <v>2.0499176276771003</v>
      </c>
      <c r="T262" s="62">
        <f t="shared" si="38"/>
        <v>27.896853464533162</v>
      </c>
      <c r="U262" s="61" t="s">
        <v>401</v>
      </c>
      <c r="V262" s="61" t="s">
        <v>401</v>
      </c>
      <c r="W262" s="63" t="s">
        <v>401</v>
      </c>
      <c r="X262" s="64">
        <f t="shared" si="39"/>
        <v>0.83836324408593388</v>
      </c>
    </row>
    <row r="263" spans="1:24" ht="15" customHeight="1">
      <c r="A263" s="72" t="s">
        <v>245</v>
      </c>
      <c r="B263" s="60">
        <f>'Расчет субсидий'!AF263</f>
        <v>107.4454545454546</v>
      </c>
      <c r="C263" s="61">
        <f>'Расчет субсидий'!D263-1</f>
        <v>0.19819761152784277</v>
      </c>
      <c r="D263" s="61">
        <f>C263*'Расчет субсидий'!E263</f>
        <v>2.9729641729176413</v>
      </c>
      <c r="E263" s="62">
        <f t="shared" si="33"/>
        <v>51.97469534232971</v>
      </c>
      <c r="F263" s="61">
        <f>'Расчет субсидий'!F263-1</f>
        <v>0</v>
      </c>
      <c r="G263" s="61">
        <f>F263*'Расчет субсидий'!G263</f>
        <v>0</v>
      </c>
      <c r="H263" s="62">
        <f t="shared" si="34"/>
        <v>0</v>
      </c>
      <c r="I263" s="61">
        <f>'Расчет субсидий'!J263-1</f>
        <v>0.14606466761238579</v>
      </c>
      <c r="J263" s="61">
        <f>I263*'Расчет субсидий'!K263</f>
        <v>1.4606466761238579</v>
      </c>
      <c r="K263" s="62">
        <f t="shared" si="35"/>
        <v>25.535681420546716</v>
      </c>
      <c r="L263" s="61">
        <f>'Расчет субсидий'!N263-1</f>
        <v>4.4411547002220608E-2</v>
      </c>
      <c r="M263" s="61">
        <f>L263*'Расчет субсидий'!O263</f>
        <v>0.66617320503330912</v>
      </c>
      <c r="N263" s="62">
        <f t="shared" si="36"/>
        <v>11.646339263769109</v>
      </c>
      <c r="O263" s="61">
        <f>'Расчет субсидий'!R263-1</f>
        <v>-0.10037977028529088</v>
      </c>
      <c r="P263" s="61">
        <f>O263*'Расчет субсидий'!S263</f>
        <v>-1.0037977028529088</v>
      </c>
      <c r="Q263" s="62">
        <f t="shared" si="37"/>
        <v>-17.548842420091834</v>
      </c>
      <c r="R263" s="61">
        <f>'Расчет субсидий'!V263-1</f>
        <v>0.20499176276771003</v>
      </c>
      <c r="S263" s="61">
        <f>R263*'Расчет субсидий'!W263</f>
        <v>2.0499176276771003</v>
      </c>
      <c r="T263" s="62">
        <f t="shared" si="38"/>
        <v>35.837580938900899</v>
      </c>
      <c r="U263" s="61" t="s">
        <v>401</v>
      </c>
      <c r="V263" s="61" t="s">
        <v>401</v>
      </c>
      <c r="W263" s="63" t="s">
        <v>401</v>
      </c>
      <c r="X263" s="64">
        <f t="shared" si="39"/>
        <v>6.1459039788989998</v>
      </c>
    </row>
    <row r="264" spans="1:24" ht="15" customHeight="1">
      <c r="A264" s="68" t="s">
        <v>246</v>
      </c>
      <c r="B264" s="69"/>
      <c r="C264" s="70"/>
      <c r="D264" s="70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</row>
    <row r="265" spans="1:24" ht="15" customHeight="1">
      <c r="A265" s="72" t="s">
        <v>247</v>
      </c>
      <c r="B265" s="60">
        <f>'Расчет субсидий'!AF265</f>
        <v>56.418181818181665</v>
      </c>
      <c r="C265" s="61">
        <f>'Расчет субсидий'!D265-1</f>
        <v>-0.28709625746509826</v>
      </c>
      <c r="D265" s="61">
        <f>C265*'Расчет субсидий'!E265</f>
        <v>-4.306443861976474</v>
      </c>
      <c r="E265" s="62">
        <f t="shared" si="33"/>
        <v>-69.168252519072084</v>
      </c>
      <c r="F265" s="61">
        <f>'Расчет субсидий'!F265-1</f>
        <v>0</v>
      </c>
      <c r="G265" s="61">
        <f>F265*'Расчет субсидий'!G265</f>
        <v>0</v>
      </c>
      <c r="H265" s="62">
        <f t="shared" si="34"/>
        <v>0</v>
      </c>
      <c r="I265" s="61">
        <f>'Расчет субсидий'!J265-1</f>
        <v>0.20690789810875909</v>
      </c>
      <c r="J265" s="61">
        <f>I265*'Расчет субсидий'!K265</f>
        <v>2.0690789810875909</v>
      </c>
      <c r="K265" s="62">
        <f t="shared" si="35"/>
        <v>33.2326583214967</v>
      </c>
      <c r="L265" s="61">
        <f>'Расчет субсидий'!N265-1</f>
        <v>0.30000000000000004</v>
      </c>
      <c r="M265" s="61">
        <f>L265*'Расчет субсидий'!O265</f>
        <v>4.5000000000000009</v>
      </c>
      <c r="N265" s="62">
        <f t="shared" si="36"/>
        <v>72.277068112753867</v>
      </c>
      <c r="O265" s="61">
        <f>'Расчет субсидий'!R265-1</f>
        <v>5.9274725274725215E-2</v>
      </c>
      <c r="P265" s="61">
        <f>O265*'Расчет субсидий'!S265</f>
        <v>0.59274725274725215</v>
      </c>
      <c r="Q265" s="62">
        <f t="shared" si="37"/>
        <v>9.5204519023246377</v>
      </c>
      <c r="R265" s="61">
        <f>'Расчет субсидий'!V265-1</f>
        <v>6.5723684210526434E-2</v>
      </c>
      <c r="S265" s="61">
        <f>R265*'Расчет субсидий'!W265</f>
        <v>0.65723684210526434</v>
      </c>
      <c r="T265" s="62">
        <f t="shared" si="38"/>
        <v>10.556256000678543</v>
      </c>
      <c r="U265" s="61" t="s">
        <v>401</v>
      </c>
      <c r="V265" s="61" t="s">
        <v>401</v>
      </c>
      <c r="W265" s="63" t="s">
        <v>401</v>
      </c>
      <c r="X265" s="64">
        <f t="shared" si="39"/>
        <v>3.5126192139636343</v>
      </c>
    </row>
    <row r="266" spans="1:24" ht="15" customHeight="1">
      <c r="A266" s="72" t="s">
        <v>248</v>
      </c>
      <c r="B266" s="60">
        <f>'Расчет субсидий'!AF266</f>
        <v>84.963636363636397</v>
      </c>
      <c r="C266" s="61">
        <f>'Расчет субсидий'!D266-1</f>
        <v>0.2357507098489513</v>
      </c>
      <c r="D266" s="61">
        <f>C266*'Расчет субсидий'!E266</f>
        <v>3.5362606477342693</v>
      </c>
      <c r="E266" s="62">
        <f t="shared" si="33"/>
        <v>26.459268892063822</v>
      </c>
      <c r="F266" s="61">
        <f>'Расчет субсидий'!F266-1</f>
        <v>0</v>
      </c>
      <c r="G266" s="61">
        <f>F266*'Расчет субсидий'!G266</f>
        <v>0</v>
      </c>
      <c r="H266" s="62">
        <f t="shared" si="34"/>
        <v>0</v>
      </c>
      <c r="I266" s="61">
        <f>'Расчет субсидий'!J266-1</f>
        <v>0.20690789810875909</v>
      </c>
      <c r="J266" s="61">
        <f>I266*'Расчет субсидий'!K266</f>
        <v>2.0690789810875909</v>
      </c>
      <c r="K266" s="62">
        <f t="shared" si="35"/>
        <v>15.481414571233802</v>
      </c>
      <c r="L266" s="61">
        <f>'Расчет субсидий'!N266-1</f>
        <v>0.30000000000000004</v>
      </c>
      <c r="M266" s="61">
        <f>L266*'Расчет субсидий'!O266</f>
        <v>4.5000000000000009</v>
      </c>
      <c r="N266" s="62">
        <f t="shared" si="36"/>
        <v>33.670230188087203</v>
      </c>
      <c r="O266" s="61">
        <f>'Расчет субсидий'!R266-1</f>
        <v>5.9274725274725215E-2</v>
      </c>
      <c r="P266" s="61">
        <f>O266*'Расчет субсидий'!S266</f>
        <v>0.59274725274725215</v>
      </c>
      <c r="Q266" s="62">
        <f t="shared" si="37"/>
        <v>4.4350969874125079</v>
      </c>
      <c r="R266" s="61">
        <f>'Расчет субсидий'!V266-1</f>
        <v>6.5723684210526434E-2</v>
      </c>
      <c r="S266" s="61">
        <f>R266*'Расчет субсидий'!W266</f>
        <v>0.65723684210526434</v>
      </c>
      <c r="T266" s="62">
        <f t="shared" si="38"/>
        <v>4.9176257248390609</v>
      </c>
      <c r="U266" s="61" t="s">
        <v>401</v>
      </c>
      <c r="V266" s="61" t="s">
        <v>401</v>
      </c>
      <c r="W266" s="63" t="s">
        <v>401</v>
      </c>
      <c r="X266" s="64">
        <f t="shared" si="39"/>
        <v>11.355323723674378</v>
      </c>
    </row>
    <row r="267" spans="1:24" ht="15" customHeight="1">
      <c r="A267" s="72" t="s">
        <v>249</v>
      </c>
      <c r="B267" s="60">
        <f>'Расчет субсидий'!AF267</f>
        <v>25.372727272727388</v>
      </c>
      <c r="C267" s="61">
        <f>'Расчет субсидий'!D267-1</f>
        <v>-0.44679253324758783</v>
      </c>
      <c r="D267" s="61">
        <f>C267*'Расчет субсидий'!E267</f>
        <v>-6.7018879987138176</v>
      </c>
      <c r="E267" s="62">
        <f t="shared" si="33"/>
        <v>-152.20996231487428</v>
      </c>
      <c r="F267" s="61">
        <f>'Расчет субсидий'!F267-1</f>
        <v>0</v>
      </c>
      <c r="G267" s="61">
        <f>F267*'Расчет субсидий'!G267</f>
        <v>0</v>
      </c>
      <c r="H267" s="62">
        <f t="shared" si="34"/>
        <v>0</v>
      </c>
      <c r="I267" s="61">
        <f>'Расчет субсидий'!J267-1</f>
        <v>0.20690789810875909</v>
      </c>
      <c r="J267" s="61">
        <f>I267*'Расчет субсидий'!K267</f>
        <v>2.0690789810875909</v>
      </c>
      <c r="K267" s="62">
        <f t="shared" si="35"/>
        <v>46.991897476991674</v>
      </c>
      <c r="L267" s="61">
        <f>'Расчет субсидий'!N267-1</f>
        <v>0.30000000000000004</v>
      </c>
      <c r="M267" s="61">
        <f>L267*'Расчет субсидий'!O267</f>
        <v>4.5000000000000009</v>
      </c>
      <c r="N267" s="62">
        <f t="shared" si="36"/>
        <v>102.20177217947905</v>
      </c>
      <c r="O267" s="61">
        <f>'Расчет субсидий'!R267-1</f>
        <v>5.9274725274725215E-2</v>
      </c>
      <c r="P267" s="61">
        <f>O267*'Расчет субсидий'!S267</f>
        <v>0.59274725274725215</v>
      </c>
      <c r="Q267" s="62">
        <f t="shared" si="37"/>
        <v>13.462182152285941</v>
      </c>
      <c r="R267" s="61">
        <f>'Расчет субсидий'!V267-1</f>
        <v>6.5723684210526434E-2</v>
      </c>
      <c r="S267" s="61">
        <f>R267*'Расчет субсидий'!W267</f>
        <v>0.65723684210526434</v>
      </c>
      <c r="T267" s="62">
        <f t="shared" si="38"/>
        <v>14.926837778844989</v>
      </c>
      <c r="U267" s="61" t="s">
        <v>401</v>
      </c>
      <c r="V267" s="61" t="s">
        <v>401</v>
      </c>
      <c r="W267" s="63" t="s">
        <v>401</v>
      </c>
      <c r="X267" s="64">
        <f t="shared" si="39"/>
        <v>1.1171750772262907</v>
      </c>
    </row>
    <row r="268" spans="1:24" ht="15" customHeight="1">
      <c r="A268" s="72" t="s">
        <v>250</v>
      </c>
      <c r="B268" s="60">
        <f>'Расчет субсидий'!AF268</f>
        <v>200.5454545454545</v>
      </c>
      <c r="C268" s="61">
        <f>'Расчет субсидий'!D268-1</f>
        <v>0.30000000000000004</v>
      </c>
      <c r="D268" s="61">
        <f>C268*'Расчет субсидий'!E268</f>
        <v>4.5000000000000009</v>
      </c>
      <c r="E268" s="62">
        <f t="shared" si="33"/>
        <v>73.256751742516443</v>
      </c>
      <c r="F268" s="61">
        <f>'Расчет субсидий'!F268-1</f>
        <v>0</v>
      </c>
      <c r="G268" s="61">
        <f>F268*'Расчет субсидий'!G268</f>
        <v>0</v>
      </c>
      <c r="H268" s="62">
        <f t="shared" si="34"/>
        <v>0</v>
      </c>
      <c r="I268" s="61">
        <f>'Расчет субсидий'!J268-1</f>
        <v>0.20690789810875909</v>
      </c>
      <c r="J268" s="61">
        <f>I268*'Расчет субсидий'!K268</f>
        <v>2.0690789810875909</v>
      </c>
      <c r="K268" s="62">
        <f t="shared" si="35"/>
        <v>33.683112278487215</v>
      </c>
      <c r="L268" s="61">
        <f>'Расчет субсидий'!N268-1</f>
        <v>0.30000000000000004</v>
      </c>
      <c r="M268" s="61">
        <f>L268*'Расчет субсидий'!O268</f>
        <v>4.5000000000000009</v>
      </c>
      <c r="N268" s="62">
        <f t="shared" si="36"/>
        <v>73.256751742516443</v>
      </c>
      <c r="O268" s="61">
        <f>'Расчет субсидий'!R268-1</f>
        <v>5.9274725274725215E-2</v>
      </c>
      <c r="P268" s="61">
        <f>O268*'Расчет субсидий'!S268</f>
        <v>0.59274725274725215</v>
      </c>
      <c r="Q268" s="62">
        <f t="shared" si="37"/>
        <v>9.6494974090142414</v>
      </c>
      <c r="R268" s="61">
        <f>'Расчет субсидий'!V268-1</f>
        <v>6.5723684210526434E-2</v>
      </c>
      <c r="S268" s="61">
        <f>R268*'Расчет субсидий'!W268</f>
        <v>0.65723684210526434</v>
      </c>
      <c r="T268" s="62">
        <f t="shared" si="38"/>
        <v>10.699341372920181</v>
      </c>
      <c r="U268" s="61" t="s">
        <v>401</v>
      </c>
      <c r="V268" s="61" t="s">
        <v>401</v>
      </c>
      <c r="W268" s="63" t="s">
        <v>401</v>
      </c>
      <c r="X268" s="64">
        <f t="shared" si="39"/>
        <v>12.319063075940109</v>
      </c>
    </row>
    <row r="269" spans="1:24" ht="15" customHeight="1">
      <c r="A269" s="72" t="s">
        <v>251</v>
      </c>
      <c r="B269" s="60">
        <f>'Расчет субсидий'!AF269</f>
        <v>110.20000000000005</v>
      </c>
      <c r="C269" s="61">
        <f>'Расчет субсидий'!D269-1</f>
        <v>-0.17158621078655112</v>
      </c>
      <c r="D269" s="61">
        <f>C269*'Расчет субсидий'!E269</f>
        <v>-2.5737931617982666</v>
      </c>
      <c r="E269" s="62">
        <f t="shared" si="33"/>
        <v>-54.073862941822135</v>
      </c>
      <c r="F269" s="61">
        <f>'Расчет субсидий'!F269-1</f>
        <v>0</v>
      </c>
      <c r="G269" s="61">
        <f>F269*'Расчет субсидий'!G269</f>
        <v>0</v>
      </c>
      <c r="H269" s="62">
        <f t="shared" si="34"/>
        <v>0</v>
      </c>
      <c r="I269" s="61">
        <f>'Расчет субсидий'!J269-1</f>
        <v>0.20690789810875909</v>
      </c>
      <c r="J269" s="61">
        <f>I269*'Расчет субсидий'!K269</f>
        <v>2.0690789810875909</v>
      </c>
      <c r="K269" s="62">
        <f t="shared" si="35"/>
        <v>43.470118306229594</v>
      </c>
      <c r="L269" s="61">
        <f>'Расчет субсидий'!N269-1</f>
        <v>0.30000000000000004</v>
      </c>
      <c r="M269" s="61">
        <f>L269*'Расчет субсидий'!O269</f>
        <v>4.5000000000000009</v>
      </c>
      <c r="N269" s="62">
        <f t="shared" si="36"/>
        <v>94.542322533869566</v>
      </c>
      <c r="O269" s="61">
        <f>'Расчет субсидий'!R269-1</f>
        <v>5.9274725274725215E-2</v>
      </c>
      <c r="P269" s="61">
        <f>O269*'Расчет субсидий'!S269</f>
        <v>0.59274725274725215</v>
      </c>
      <c r="Q269" s="62">
        <f t="shared" si="37"/>
        <v>12.453267100065734</v>
      </c>
      <c r="R269" s="61">
        <f>'Расчет субсидий'!V269-1</f>
        <v>6.5723684210526434E-2</v>
      </c>
      <c r="S269" s="61">
        <f>R269*'Расчет субсидий'!W269</f>
        <v>0.65723684210526434</v>
      </c>
      <c r="T269" s="62">
        <f t="shared" si="38"/>
        <v>13.808155001657289</v>
      </c>
      <c r="U269" s="61" t="s">
        <v>401</v>
      </c>
      <c r="V269" s="61" t="s">
        <v>401</v>
      </c>
      <c r="W269" s="63" t="s">
        <v>401</v>
      </c>
      <c r="X269" s="64">
        <f t="shared" si="39"/>
        <v>5.2452699141418417</v>
      </c>
    </row>
    <row r="270" spans="1:24" ht="15" customHeight="1">
      <c r="A270" s="72" t="s">
        <v>252</v>
      </c>
      <c r="B270" s="60">
        <f>'Расчет субсидий'!AF270</f>
        <v>157.85454545454559</v>
      </c>
      <c r="C270" s="61">
        <f>'Расчет субсидий'!D270-1</f>
        <v>8.9169249515478555E-2</v>
      </c>
      <c r="D270" s="61">
        <f>C270*'Расчет субсидий'!E270</f>
        <v>1.3375387427321783</v>
      </c>
      <c r="E270" s="62">
        <f t="shared" si="33"/>
        <v>23.058398130983413</v>
      </c>
      <c r="F270" s="61">
        <f>'Расчет субсидий'!F270-1</f>
        <v>0</v>
      </c>
      <c r="G270" s="61">
        <f>F270*'Расчет субсидий'!G270</f>
        <v>0</v>
      </c>
      <c r="H270" s="62">
        <f t="shared" si="34"/>
        <v>0</v>
      </c>
      <c r="I270" s="61">
        <f>'Расчет субсидий'!J270-1</f>
        <v>0.20690789810875909</v>
      </c>
      <c r="J270" s="61">
        <f>I270*'Расчет субсидий'!K270</f>
        <v>2.0690789810875909</v>
      </c>
      <c r="K270" s="62">
        <f t="shared" si="35"/>
        <v>35.669730816851782</v>
      </c>
      <c r="L270" s="61">
        <f>'Расчет субсидий'!N270-1</f>
        <v>0.30000000000000004</v>
      </c>
      <c r="M270" s="61">
        <f>L270*'Расчет субсидий'!O270</f>
        <v>4.5000000000000009</v>
      </c>
      <c r="N270" s="62">
        <f t="shared" si="36"/>
        <v>77.577410114842777</v>
      </c>
      <c r="O270" s="61">
        <f>'Расчет субсидий'!R270-1</f>
        <v>5.9274725274725215E-2</v>
      </c>
      <c r="P270" s="61">
        <f>O270*'Расчет субсидий'!S270</f>
        <v>0.59274725274725215</v>
      </c>
      <c r="Q270" s="62">
        <f t="shared" si="37"/>
        <v>10.218621493515542</v>
      </c>
      <c r="R270" s="61">
        <f>'Расчет субсидий'!V270-1</f>
        <v>6.5723684210526434E-2</v>
      </c>
      <c r="S270" s="61">
        <f>R270*'Расчет субсидий'!W270</f>
        <v>0.65723684210526434</v>
      </c>
      <c r="T270" s="62">
        <f t="shared" si="38"/>
        <v>11.330384898352056</v>
      </c>
      <c r="U270" s="61" t="s">
        <v>401</v>
      </c>
      <c r="V270" s="61" t="s">
        <v>401</v>
      </c>
      <c r="W270" s="63" t="s">
        <v>401</v>
      </c>
      <c r="X270" s="64">
        <f t="shared" si="39"/>
        <v>9.1566018186722875</v>
      </c>
    </row>
    <row r="271" spans="1:24" ht="15" customHeight="1">
      <c r="A271" s="72" t="s">
        <v>253</v>
      </c>
      <c r="B271" s="60">
        <f>'Расчет субсидий'!AF271</f>
        <v>2.0363636363636033</v>
      </c>
      <c r="C271" s="61">
        <f>'Расчет субсидий'!D271-1</f>
        <v>-0.49171389068038029</v>
      </c>
      <c r="D271" s="61">
        <f>C271*'Расчет субсидий'!E271</f>
        <v>-7.3757083602057048</v>
      </c>
      <c r="E271" s="62">
        <f t="shared" si="33"/>
        <v>-33.877217866660942</v>
      </c>
      <c r="F271" s="61">
        <f>'Расчет субсидий'!F271-1</f>
        <v>0</v>
      </c>
      <c r="G271" s="61">
        <f>F271*'Расчет субсидий'!G271</f>
        <v>0</v>
      </c>
      <c r="H271" s="62">
        <f t="shared" si="34"/>
        <v>0</v>
      </c>
      <c r="I271" s="61">
        <f>'Расчет субсидий'!J271-1</f>
        <v>0.20690789810875909</v>
      </c>
      <c r="J271" s="61">
        <f>I271*'Расчет субсидий'!K271</f>
        <v>2.0690789810875909</v>
      </c>
      <c r="K271" s="62">
        <f t="shared" si="35"/>
        <v>9.5034450933304324</v>
      </c>
      <c r="L271" s="61">
        <f>'Расчет субсидий'!N271-1</f>
        <v>0.30000000000000004</v>
      </c>
      <c r="M271" s="61">
        <f>L271*'Расчет субсидий'!O271</f>
        <v>4.5000000000000009</v>
      </c>
      <c r="N271" s="62">
        <f t="shared" si="36"/>
        <v>20.668859579979731</v>
      </c>
      <c r="O271" s="61">
        <f>'Расчет субсидий'!R271-1</f>
        <v>5.9274725274725215E-2</v>
      </c>
      <c r="P271" s="61">
        <f>O271*'Расчет субсидий'!S271</f>
        <v>0.59274725274725215</v>
      </c>
      <c r="Q271" s="62">
        <f t="shared" si="37"/>
        <v>2.7225354963226014</v>
      </c>
      <c r="R271" s="61">
        <f>'Расчет субсидий'!V271-1</f>
        <v>6.5723684210526434E-2</v>
      </c>
      <c r="S271" s="61">
        <f>R271*'Расчет субсидий'!W271</f>
        <v>0.65723684210526434</v>
      </c>
      <c r="T271" s="62">
        <f t="shared" si="38"/>
        <v>3.0187413333917812</v>
      </c>
      <c r="U271" s="61" t="s">
        <v>401</v>
      </c>
      <c r="V271" s="61" t="s">
        <v>401</v>
      </c>
      <c r="W271" s="63" t="s">
        <v>401</v>
      </c>
      <c r="X271" s="64">
        <f t="shared" si="39"/>
        <v>0.44335471573440355</v>
      </c>
    </row>
    <row r="272" spans="1:24" ht="15" customHeight="1">
      <c r="A272" s="68" t="s">
        <v>254</v>
      </c>
      <c r="B272" s="69"/>
      <c r="C272" s="70"/>
      <c r="D272" s="70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</row>
    <row r="273" spans="1:24" ht="15" customHeight="1">
      <c r="A273" s="72" t="s">
        <v>255</v>
      </c>
      <c r="B273" s="60">
        <f>'Расчет субсидий'!AF273</f>
        <v>3.9909090909090708</v>
      </c>
      <c r="C273" s="61">
        <f>'Расчет субсидий'!D273-1</f>
        <v>-0.60926754040530606</v>
      </c>
      <c r="D273" s="61">
        <f>C273*'Расчет субсидий'!E273</f>
        <v>-9.1390131060795916</v>
      </c>
      <c r="E273" s="62">
        <f t="shared" si="33"/>
        <v>-25.784600797333727</v>
      </c>
      <c r="F273" s="61">
        <f>'Расчет субсидий'!F273-1</f>
        <v>0</v>
      </c>
      <c r="G273" s="61">
        <f>F273*'Расчет субсидий'!G273</f>
        <v>0</v>
      </c>
      <c r="H273" s="62">
        <f t="shared" si="34"/>
        <v>0</v>
      </c>
      <c r="I273" s="61">
        <f>'Расчет субсидий'!J273-1</f>
        <v>0.17253884482707793</v>
      </c>
      <c r="J273" s="61">
        <f>I273*'Расчет субсидий'!K273</f>
        <v>1.7253884482707793</v>
      </c>
      <c r="K273" s="62">
        <f t="shared" si="35"/>
        <v>4.8679711739769651</v>
      </c>
      <c r="L273" s="61">
        <f>'Расчет субсидий'!N273-1</f>
        <v>0.30000000000000004</v>
      </c>
      <c r="M273" s="61">
        <f>L273*'Расчет субсидий'!O273</f>
        <v>4.5000000000000009</v>
      </c>
      <c r="N273" s="62">
        <f t="shared" si="36"/>
        <v>12.696196213004018</v>
      </c>
      <c r="O273" s="61">
        <f>'Расчет субсидий'!R273-1</f>
        <v>0.2315851119208745</v>
      </c>
      <c r="P273" s="61">
        <f>O273*'Расчет субсидий'!S273</f>
        <v>2.315851119208745</v>
      </c>
      <c r="Q273" s="62">
        <f t="shared" si="37"/>
        <v>6.5338889354620395</v>
      </c>
      <c r="R273" s="61">
        <f>'Расчет субсидий'!V273-1</f>
        <v>0.20122988505747119</v>
      </c>
      <c r="S273" s="61">
        <f>R273*'Расчет субсидий'!W273</f>
        <v>2.0122988505747119</v>
      </c>
      <c r="T273" s="62">
        <f t="shared" si="38"/>
        <v>5.6774535657997758</v>
      </c>
      <c r="U273" s="61" t="s">
        <v>401</v>
      </c>
      <c r="V273" s="61" t="s">
        <v>401</v>
      </c>
      <c r="W273" s="63" t="s">
        <v>401</v>
      </c>
      <c r="X273" s="64">
        <f t="shared" si="39"/>
        <v>1.4145253119746455</v>
      </c>
    </row>
    <row r="274" spans="1:24" ht="15" customHeight="1">
      <c r="A274" s="72" t="s">
        <v>256</v>
      </c>
      <c r="B274" s="60">
        <f>'Расчет субсидий'!AF274</f>
        <v>57.490909090909042</v>
      </c>
      <c r="C274" s="61">
        <f>'Расчет субсидий'!D274-1</f>
        <v>-2.9691263213930119E-3</v>
      </c>
      <c r="D274" s="61">
        <f>C274*'Расчет субсидий'!E274</f>
        <v>-4.4536894820895179E-2</v>
      </c>
      <c r="E274" s="62">
        <f t="shared" si="33"/>
        <v>-0.2436450851851884</v>
      </c>
      <c r="F274" s="61">
        <f>'Расчет субсидий'!F274-1</f>
        <v>0</v>
      </c>
      <c r="G274" s="61">
        <f>F274*'Расчет субсидий'!G274</f>
        <v>0</v>
      </c>
      <c r="H274" s="62">
        <f t="shared" si="34"/>
        <v>0</v>
      </c>
      <c r="I274" s="61">
        <f>'Расчет субсидий'!J274-1</f>
        <v>0.17253884482707793</v>
      </c>
      <c r="J274" s="61">
        <f>I274*'Расчет субсидий'!K274</f>
        <v>1.7253884482707793</v>
      </c>
      <c r="K274" s="62">
        <f t="shared" si="35"/>
        <v>9.4389700302870043</v>
      </c>
      <c r="L274" s="61">
        <f>'Расчет субсидий'!N274-1</f>
        <v>0.30000000000000004</v>
      </c>
      <c r="M274" s="61">
        <f>L274*'Расчет субсидий'!O274</f>
        <v>4.5000000000000009</v>
      </c>
      <c r="N274" s="62">
        <f t="shared" si="36"/>
        <v>24.617856447840037</v>
      </c>
      <c r="O274" s="61">
        <f>'Расчет субсидий'!R274-1</f>
        <v>0.2315851119208745</v>
      </c>
      <c r="P274" s="61">
        <f>O274*'Расчет субсидий'!S274</f>
        <v>2.315851119208745</v>
      </c>
      <c r="Q274" s="62">
        <f t="shared" si="37"/>
        <v>12.669175646055681</v>
      </c>
      <c r="R274" s="61">
        <f>'Расчет субсидий'!V274-1</f>
        <v>0.20122988505747119</v>
      </c>
      <c r="S274" s="61">
        <f>R274*'Расчет субсидий'!W274</f>
        <v>2.0122988505747119</v>
      </c>
      <c r="T274" s="62">
        <f t="shared" si="38"/>
        <v>11.008552051911503</v>
      </c>
      <c r="U274" s="61" t="s">
        <v>401</v>
      </c>
      <c r="V274" s="61" t="s">
        <v>401</v>
      </c>
      <c r="W274" s="63" t="s">
        <v>401</v>
      </c>
      <c r="X274" s="64">
        <f t="shared" si="39"/>
        <v>10.509001523233342</v>
      </c>
    </row>
    <row r="275" spans="1:24" ht="15" customHeight="1">
      <c r="A275" s="72" t="s">
        <v>257</v>
      </c>
      <c r="B275" s="60">
        <f>'Расчет субсидий'!AF275</f>
        <v>10.054545454545462</v>
      </c>
      <c r="C275" s="61">
        <f>'Расчет субсидий'!D275-1</f>
        <v>-0.57283707088865854</v>
      </c>
      <c r="D275" s="61">
        <f>C275*'Расчет субсидий'!E275</f>
        <v>-8.5925560633298783</v>
      </c>
      <c r="E275" s="62">
        <f t="shared" si="33"/>
        <v>-44.05661545160833</v>
      </c>
      <c r="F275" s="61">
        <f>'Расчет субсидий'!F275-1</f>
        <v>0</v>
      </c>
      <c r="G275" s="61">
        <f>F275*'Расчет субсидий'!G275</f>
        <v>0</v>
      </c>
      <c r="H275" s="62">
        <f t="shared" si="34"/>
        <v>0</v>
      </c>
      <c r="I275" s="61">
        <f>'Расчет субсидий'!J275-1</f>
        <v>0.17253884482707793</v>
      </c>
      <c r="J275" s="61">
        <f>I275*'Расчет субсидий'!K275</f>
        <v>1.7253884482707793</v>
      </c>
      <c r="K275" s="62">
        <f t="shared" si="35"/>
        <v>8.846584742637674</v>
      </c>
      <c r="L275" s="61">
        <f>'Расчет субсидий'!N275-1</f>
        <v>0.30000000000000004</v>
      </c>
      <c r="M275" s="61">
        <f>L275*'Расчет субсидий'!O275</f>
        <v>4.5000000000000009</v>
      </c>
      <c r="N275" s="62">
        <f t="shared" si="36"/>
        <v>23.072851439203497</v>
      </c>
      <c r="O275" s="61">
        <f>'Расчет субсидий'!R275-1</f>
        <v>0.2315851119208745</v>
      </c>
      <c r="P275" s="61">
        <f>O275*'Расчет субсидий'!S275</f>
        <v>2.315851119208745</v>
      </c>
      <c r="Q275" s="62">
        <f t="shared" si="37"/>
        <v>11.874064184181448</v>
      </c>
      <c r="R275" s="61">
        <f>'Расчет субсидий'!V275-1</f>
        <v>0.20122988505747119</v>
      </c>
      <c r="S275" s="61">
        <f>R275*'Расчет субсидий'!W275</f>
        <v>2.0122988505747119</v>
      </c>
      <c r="T275" s="62">
        <f t="shared" si="38"/>
        <v>10.317660540131172</v>
      </c>
      <c r="U275" s="61" t="s">
        <v>401</v>
      </c>
      <c r="V275" s="61" t="s">
        <v>401</v>
      </c>
      <c r="W275" s="63" t="s">
        <v>401</v>
      </c>
      <c r="X275" s="64">
        <f t="shared" si="39"/>
        <v>1.9609823547243588</v>
      </c>
    </row>
    <row r="276" spans="1:24" ht="15" customHeight="1">
      <c r="A276" s="72" t="s">
        <v>258</v>
      </c>
      <c r="B276" s="60">
        <f>'Расчет субсидий'!AF276</f>
        <v>38.68181818181813</v>
      </c>
      <c r="C276" s="61">
        <f>'Расчет субсидий'!D276-1</f>
        <v>-0.41877642454610819</v>
      </c>
      <c r="D276" s="61">
        <f>C276*'Расчет субсидий'!E276</f>
        <v>-6.2816463681916233</v>
      </c>
      <c r="E276" s="62">
        <f t="shared" si="33"/>
        <v>-56.880066223742965</v>
      </c>
      <c r="F276" s="61">
        <f>'Расчет субсидий'!F276-1</f>
        <v>0</v>
      </c>
      <c r="G276" s="61">
        <f>F276*'Расчет субсидий'!G276</f>
        <v>0</v>
      </c>
      <c r="H276" s="62">
        <f t="shared" si="34"/>
        <v>0</v>
      </c>
      <c r="I276" s="61">
        <f>'Расчет субсидий'!J276-1</f>
        <v>0.17253884482707793</v>
      </c>
      <c r="J276" s="61">
        <f>I276*'Расчет субсидий'!K276</f>
        <v>1.7253884482707793</v>
      </c>
      <c r="K276" s="62">
        <f t="shared" si="35"/>
        <v>15.623326027436958</v>
      </c>
      <c r="L276" s="61">
        <f>'Расчет субсидий'!N276-1</f>
        <v>0.30000000000000004</v>
      </c>
      <c r="M276" s="61">
        <f>L276*'Расчет субсидий'!O276</f>
        <v>4.5000000000000009</v>
      </c>
      <c r="N276" s="62">
        <f t="shared" si="36"/>
        <v>40.747326895533263</v>
      </c>
      <c r="O276" s="61">
        <f>'Расчет субсидий'!R276-1</f>
        <v>0.2315851119208745</v>
      </c>
      <c r="P276" s="61">
        <f>O276*'Расчет субсидий'!S276</f>
        <v>2.315851119208745</v>
      </c>
      <c r="Q276" s="62">
        <f t="shared" si="37"/>
        <v>20.9699427990634</v>
      </c>
      <c r="R276" s="61">
        <f>'Расчет субсидий'!V276-1</f>
        <v>0.20122988505747119</v>
      </c>
      <c r="S276" s="61">
        <f>R276*'Расчет субсидий'!W276</f>
        <v>2.0122988505747119</v>
      </c>
      <c r="T276" s="62">
        <f t="shared" si="38"/>
        <v>18.221288683527472</v>
      </c>
      <c r="U276" s="61" t="s">
        <v>401</v>
      </c>
      <c r="V276" s="61" t="s">
        <v>401</v>
      </c>
      <c r="W276" s="63" t="s">
        <v>401</v>
      </c>
      <c r="X276" s="64">
        <f t="shared" si="39"/>
        <v>4.2718920498626138</v>
      </c>
    </row>
    <row r="277" spans="1:24" ht="15" customHeight="1">
      <c r="A277" s="72" t="s">
        <v>259</v>
      </c>
      <c r="B277" s="60">
        <f>'Расчет субсидий'!AF277</f>
        <v>68.481818181818198</v>
      </c>
      <c r="C277" s="61">
        <f>'Расчет субсидий'!D277-1</f>
        <v>0.25405128819765177</v>
      </c>
      <c r="D277" s="61">
        <f>C277*'Расчет субсидий'!E277</f>
        <v>3.8107693229647763</v>
      </c>
      <c r="E277" s="62">
        <f t="shared" si="33"/>
        <v>18.167837713675368</v>
      </c>
      <c r="F277" s="61">
        <f>'Расчет субсидий'!F277-1</f>
        <v>0</v>
      </c>
      <c r="G277" s="61">
        <f>F277*'Расчет субсидий'!G277</f>
        <v>0</v>
      </c>
      <c r="H277" s="62">
        <f t="shared" si="34"/>
        <v>0</v>
      </c>
      <c r="I277" s="61">
        <f>'Расчет субсидий'!J277-1</f>
        <v>0.17253884482707793</v>
      </c>
      <c r="J277" s="61">
        <f>I277*'Расчет субсидий'!K277</f>
        <v>1.7253884482707793</v>
      </c>
      <c r="K277" s="62">
        <f t="shared" si="35"/>
        <v>8.2257871481042741</v>
      </c>
      <c r="L277" s="61">
        <f>'Расчет субсидий'!N277-1</f>
        <v>0.30000000000000004</v>
      </c>
      <c r="M277" s="61">
        <f>L277*'Расчет субсидий'!O277</f>
        <v>4.5000000000000009</v>
      </c>
      <c r="N277" s="62">
        <f t="shared" si="36"/>
        <v>21.453744056051551</v>
      </c>
      <c r="O277" s="61">
        <f>'Расчет субсидий'!R277-1</f>
        <v>0.2315851119208745</v>
      </c>
      <c r="P277" s="61">
        <f>O277*'Расчет субсидий'!S277</f>
        <v>2.315851119208745</v>
      </c>
      <c r="Q277" s="62">
        <f t="shared" si="37"/>
        <v>11.04081715187221</v>
      </c>
      <c r="R277" s="61">
        <f>'Расчет субсидий'!V277-1</f>
        <v>0.20122988505747119</v>
      </c>
      <c r="S277" s="61">
        <f>R277*'Расчет субсидий'!W277</f>
        <v>2.0122988505747119</v>
      </c>
      <c r="T277" s="62">
        <f t="shared" si="38"/>
        <v>9.5936321121147969</v>
      </c>
      <c r="U277" s="61" t="s">
        <v>401</v>
      </c>
      <c r="V277" s="61" t="s">
        <v>401</v>
      </c>
      <c r="W277" s="63" t="s">
        <v>401</v>
      </c>
      <c r="X277" s="64">
        <f t="shared" si="39"/>
        <v>14.364307741019013</v>
      </c>
    </row>
    <row r="278" spans="1:24" ht="15" customHeight="1">
      <c r="A278" s="72" t="s">
        <v>260</v>
      </c>
      <c r="B278" s="60">
        <f>'Расчет субсидий'!AF278</f>
        <v>82.390909090909076</v>
      </c>
      <c r="C278" s="61">
        <f>'Расчет субсидий'!D278-1</f>
        <v>2.600404882988383E-2</v>
      </c>
      <c r="D278" s="61">
        <f>C278*'Расчет субсидий'!E278</f>
        <v>0.39006073244825745</v>
      </c>
      <c r="E278" s="62">
        <f t="shared" si="33"/>
        <v>2.9366443256103856</v>
      </c>
      <c r="F278" s="61">
        <f>'Расчет субсидий'!F278-1</f>
        <v>0</v>
      </c>
      <c r="G278" s="61">
        <f>F278*'Расчет субсидий'!G278</f>
        <v>0</v>
      </c>
      <c r="H278" s="62">
        <f t="shared" si="34"/>
        <v>0</v>
      </c>
      <c r="I278" s="61">
        <f>'Расчет субсидий'!J278-1</f>
        <v>0.17253884482707793</v>
      </c>
      <c r="J278" s="61">
        <f>I278*'Расчет субсидий'!K278</f>
        <v>1.7253884482707793</v>
      </c>
      <c r="K278" s="62">
        <f t="shared" si="35"/>
        <v>12.989905864877652</v>
      </c>
      <c r="L278" s="61">
        <f>'Расчет субсидий'!N278-1</f>
        <v>0.30000000000000004</v>
      </c>
      <c r="M278" s="61">
        <f>L278*'Расчет субсидий'!O278</f>
        <v>4.5000000000000009</v>
      </c>
      <c r="N278" s="62">
        <f t="shared" si="36"/>
        <v>33.879081809394201</v>
      </c>
      <c r="O278" s="61">
        <f>'Расчет субсидий'!R278-1</f>
        <v>0.2315851119208745</v>
      </c>
      <c r="P278" s="61">
        <f>O278*'Расчет субсидий'!S278</f>
        <v>2.315851119208745</v>
      </c>
      <c r="Q278" s="62">
        <f t="shared" si="37"/>
        <v>17.43531322801115</v>
      </c>
      <c r="R278" s="61">
        <f>'Расчет субсидий'!V278-1</f>
        <v>0.20122988505747119</v>
      </c>
      <c r="S278" s="61">
        <f>R278*'Расчет субсидий'!W278</f>
        <v>2.0122988505747119</v>
      </c>
      <c r="T278" s="62">
        <f t="shared" si="38"/>
        <v>15.149963863015683</v>
      </c>
      <c r="U278" s="61" t="s">
        <v>401</v>
      </c>
      <c r="V278" s="61" t="s">
        <v>401</v>
      </c>
      <c r="W278" s="63" t="s">
        <v>401</v>
      </c>
      <c r="X278" s="64">
        <f t="shared" si="39"/>
        <v>10.943599150502495</v>
      </c>
    </row>
    <row r="279" spans="1:24" ht="15" customHeight="1">
      <c r="A279" s="72" t="s">
        <v>261</v>
      </c>
      <c r="B279" s="60">
        <f>'Расчет субсидий'!AF279</f>
        <v>92.263636363636351</v>
      </c>
      <c r="C279" s="61">
        <f>'Расчет субсидий'!D279-1</f>
        <v>6.5816221260421859E-2</v>
      </c>
      <c r="D279" s="61">
        <f>C279*'Расчет субсидий'!E279</f>
        <v>0.98724331890632788</v>
      </c>
      <c r="E279" s="62">
        <f t="shared" si="33"/>
        <v>7.8925900042185466</v>
      </c>
      <c r="F279" s="61">
        <f>'Расчет субсидий'!F279-1</f>
        <v>0</v>
      </c>
      <c r="G279" s="61">
        <f>F279*'Расчет субсидий'!G279</f>
        <v>0</v>
      </c>
      <c r="H279" s="62">
        <f t="shared" si="34"/>
        <v>0</v>
      </c>
      <c r="I279" s="61">
        <f>'Расчет субсидий'!J279-1</f>
        <v>0.17253884482707793</v>
      </c>
      <c r="J279" s="61">
        <f>I279*'Расчет субсидий'!K279</f>
        <v>1.7253884482707793</v>
      </c>
      <c r="K279" s="62">
        <f t="shared" si="35"/>
        <v>13.793746039529482</v>
      </c>
      <c r="L279" s="61">
        <f>'Расчет субсидий'!N279-1</f>
        <v>0.30000000000000004</v>
      </c>
      <c r="M279" s="61">
        <f>L279*'Расчет субсидий'!O279</f>
        <v>4.5000000000000009</v>
      </c>
      <c r="N279" s="62">
        <f t="shared" si="36"/>
        <v>35.975584072150482</v>
      </c>
      <c r="O279" s="61">
        <f>'Расчет субсидий'!R279-1</f>
        <v>0.2315851119208745</v>
      </c>
      <c r="P279" s="61">
        <f>O279*'Расчет субсидий'!S279</f>
        <v>2.315851119208745</v>
      </c>
      <c r="Q279" s="62">
        <f t="shared" si="37"/>
        <v>18.514243697261772</v>
      </c>
      <c r="R279" s="61">
        <f>'Расчет субсидий'!V279-1</f>
        <v>0.20122988505747119</v>
      </c>
      <c r="S279" s="61">
        <f>R279*'Расчет субсидий'!W279</f>
        <v>2.0122988505747119</v>
      </c>
      <c r="T279" s="62">
        <f t="shared" si="38"/>
        <v>16.087472550476068</v>
      </c>
      <c r="U279" s="61" t="s">
        <v>401</v>
      </c>
      <c r="V279" s="61" t="s">
        <v>401</v>
      </c>
      <c r="W279" s="63" t="s">
        <v>401</v>
      </c>
      <c r="X279" s="64">
        <f t="shared" si="39"/>
        <v>11.540781736960565</v>
      </c>
    </row>
    <row r="280" spans="1:24" ht="15" customHeight="1">
      <c r="A280" s="72" t="s">
        <v>262</v>
      </c>
      <c r="B280" s="60">
        <f>'Расчет субсидий'!AF280</f>
        <v>66.381818181818176</v>
      </c>
      <c r="C280" s="61">
        <f>'Расчет субсидий'!D280-1</f>
        <v>-8.6064386854067032E-2</v>
      </c>
      <c r="D280" s="61">
        <f>C280*'Расчет субсидий'!E280</f>
        <v>-1.2909658028110056</v>
      </c>
      <c r="E280" s="62">
        <f t="shared" si="33"/>
        <v>-9.2519282450877451</v>
      </c>
      <c r="F280" s="61">
        <f>'Расчет субсидий'!F280-1</f>
        <v>0</v>
      </c>
      <c r="G280" s="61">
        <f>F280*'Расчет субсидий'!G280</f>
        <v>0</v>
      </c>
      <c r="H280" s="62">
        <f t="shared" si="34"/>
        <v>0</v>
      </c>
      <c r="I280" s="61">
        <f>'Расчет субсидий'!J280-1</f>
        <v>0.17253884482707793</v>
      </c>
      <c r="J280" s="61">
        <f>I280*'Расчет субсидий'!K280</f>
        <v>1.7253884482707793</v>
      </c>
      <c r="K280" s="62">
        <f t="shared" si="35"/>
        <v>12.365292778124434</v>
      </c>
      <c r="L280" s="61">
        <f>'Расчет субсидий'!N280-1</f>
        <v>0.30000000000000004</v>
      </c>
      <c r="M280" s="61">
        <f>L280*'Расчет субсидий'!O280</f>
        <v>4.5000000000000009</v>
      </c>
      <c r="N280" s="62">
        <f t="shared" si="36"/>
        <v>32.250023209166244</v>
      </c>
      <c r="O280" s="61">
        <f>'Расчет субсидий'!R280-1</f>
        <v>0.2315851119208745</v>
      </c>
      <c r="P280" s="61">
        <f>O280*'Расчет субсидий'!S280</f>
        <v>2.315851119208745</v>
      </c>
      <c r="Q280" s="62">
        <f t="shared" si="37"/>
        <v>16.596944965212362</v>
      </c>
      <c r="R280" s="61">
        <f>'Расчет субсидий'!V280-1</f>
        <v>0.20122988505747119</v>
      </c>
      <c r="S280" s="61">
        <f>R280*'Расчет субсидий'!W280</f>
        <v>2.0122988505747119</v>
      </c>
      <c r="T280" s="62">
        <f t="shared" si="38"/>
        <v>14.421485474402887</v>
      </c>
      <c r="U280" s="61" t="s">
        <v>401</v>
      </c>
      <c r="V280" s="61" t="s">
        <v>401</v>
      </c>
      <c r="W280" s="63" t="s">
        <v>401</v>
      </c>
      <c r="X280" s="64">
        <f t="shared" si="39"/>
        <v>9.2625726152432311</v>
      </c>
    </row>
    <row r="281" spans="1:24" ht="15" customHeight="1">
      <c r="A281" s="72" t="s">
        <v>263</v>
      </c>
      <c r="B281" s="60">
        <f>'Расчет субсидий'!AF281</f>
        <v>92.418181818181893</v>
      </c>
      <c r="C281" s="61">
        <f>'Расчет субсидий'!D281-1</f>
        <v>0.23776642607928689</v>
      </c>
      <c r="D281" s="61">
        <f>C281*'Расчет субсидий'!E281</f>
        <v>3.5664963911893031</v>
      </c>
      <c r="E281" s="62">
        <f t="shared" si="33"/>
        <v>23.343363978043968</v>
      </c>
      <c r="F281" s="61">
        <f>'Расчет субсидий'!F281-1</f>
        <v>0</v>
      </c>
      <c r="G281" s="61">
        <f>F281*'Расчет субсидий'!G281</f>
        <v>0</v>
      </c>
      <c r="H281" s="62">
        <f t="shared" si="34"/>
        <v>0</v>
      </c>
      <c r="I281" s="61">
        <f>'Расчет субсидий'!J281-1</f>
        <v>0.17253884482707793</v>
      </c>
      <c r="J281" s="61">
        <f>I281*'Расчет субсидий'!K281</f>
        <v>1.7253884482707793</v>
      </c>
      <c r="K281" s="62">
        <f t="shared" si="35"/>
        <v>11.292979477280927</v>
      </c>
      <c r="L281" s="61">
        <f>'Расчет субсидий'!N281-1</f>
        <v>0.30000000000000004</v>
      </c>
      <c r="M281" s="61">
        <f>L281*'Расчет субсидий'!O281</f>
        <v>4.5000000000000009</v>
      </c>
      <c r="N281" s="62">
        <f t="shared" si="36"/>
        <v>29.45331394718416</v>
      </c>
      <c r="O281" s="61">
        <f>'Расчет субсидий'!R281-1</f>
        <v>0.2315851119208745</v>
      </c>
      <c r="P281" s="61">
        <f>O281*'Расчет субсидий'!S281</f>
        <v>2.315851119208745</v>
      </c>
      <c r="Q281" s="62">
        <f t="shared" si="37"/>
        <v>15.157664459776214</v>
      </c>
      <c r="R281" s="61">
        <f>'Расчет субсидий'!V281-1</f>
        <v>0.20122988505747119</v>
      </c>
      <c r="S281" s="61">
        <f>R281*'Расчет субсидий'!W281</f>
        <v>2.0122988505747119</v>
      </c>
      <c r="T281" s="62">
        <f t="shared" si="38"/>
        <v>13.170859955896624</v>
      </c>
      <c r="U281" s="61" t="s">
        <v>401</v>
      </c>
      <c r="V281" s="61" t="s">
        <v>401</v>
      </c>
      <c r="W281" s="63" t="s">
        <v>401</v>
      </c>
      <c r="X281" s="64">
        <f t="shared" si="39"/>
        <v>14.12003480924354</v>
      </c>
    </row>
    <row r="282" spans="1:24" ht="15" customHeight="1">
      <c r="A282" s="72" t="s">
        <v>264</v>
      </c>
      <c r="B282" s="60">
        <f>'Расчет субсидий'!AF282</f>
        <v>79.772727272727252</v>
      </c>
      <c r="C282" s="61">
        <f>'Расчет субсидий'!D282-1</f>
        <v>5.7988540180056392E-2</v>
      </c>
      <c r="D282" s="61">
        <f>C282*'Расчет субсидий'!E282</f>
        <v>0.86982810270084587</v>
      </c>
      <c r="E282" s="62">
        <f t="shared" si="33"/>
        <v>6.0742654002072403</v>
      </c>
      <c r="F282" s="61">
        <f>'Расчет субсидий'!F282-1</f>
        <v>0</v>
      </c>
      <c r="G282" s="61">
        <f>F282*'Расчет субсидий'!G282</f>
        <v>0</v>
      </c>
      <c r="H282" s="62">
        <f t="shared" si="34"/>
        <v>0</v>
      </c>
      <c r="I282" s="61">
        <f>'Расчет субсидий'!J282-1</f>
        <v>0.17253884482707793</v>
      </c>
      <c r="J282" s="61">
        <f>I282*'Расчет субсидий'!K282</f>
        <v>1.7253884482707793</v>
      </c>
      <c r="K282" s="62">
        <f t="shared" si="35"/>
        <v>12.048894857163441</v>
      </c>
      <c r="L282" s="61">
        <f>'Расчет субсидий'!N282-1</f>
        <v>0.30000000000000004</v>
      </c>
      <c r="M282" s="61">
        <f>L282*'Расчет субсидий'!O282</f>
        <v>4.5000000000000009</v>
      </c>
      <c r="N282" s="62">
        <f t="shared" si="36"/>
        <v>31.424823153056312</v>
      </c>
      <c r="O282" s="61">
        <f>'Расчет субсидий'!R282-1</f>
        <v>0.2315851119208745</v>
      </c>
      <c r="P282" s="61">
        <f>O282*'Расчет субсидий'!S282</f>
        <v>2.315851119208745</v>
      </c>
      <c r="Q282" s="62">
        <f t="shared" si="37"/>
        <v>16.17226930443163</v>
      </c>
      <c r="R282" s="61">
        <f>'Расчет субсидий'!V282-1</f>
        <v>0.20122988505747119</v>
      </c>
      <c r="S282" s="61">
        <f>R282*'Расчет субсидий'!W282</f>
        <v>2.0122988505747119</v>
      </c>
      <c r="T282" s="62">
        <f t="shared" si="38"/>
        <v>14.052474557868624</v>
      </c>
      <c r="U282" s="61" t="s">
        <v>401</v>
      </c>
      <c r="V282" s="61" t="s">
        <v>401</v>
      </c>
      <c r="W282" s="63" t="s">
        <v>401</v>
      </c>
      <c r="X282" s="64">
        <f t="shared" si="39"/>
        <v>11.423366520755083</v>
      </c>
    </row>
    <row r="283" spans="1:24" ht="15" customHeight="1">
      <c r="A283" s="72" t="s">
        <v>265</v>
      </c>
      <c r="B283" s="60">
        <f>'Расчет субсидий'!AF283</f>
        <v>33.854545454545473</v>
      </c>
      <c r="C283" s="61">
        <f>'Расчет субсидий'!D283-1</f>
        <v>-0.40147353885718684</v>
      </c>
      <c r="D283" s="61">
        <f>C283*'Расчет субсидий'!E283</f>
        <v>-6.0221030828578028</v>
      </c>
      <c r="E283" s="62">
        <f t="shared" si="33"/>
        <v>-44.991387379409673</v>
      </c>
      <c r="F283" s="61">
        <f>'Расчет субсидий'!F283-1</f>
        <v>0</v>
      </c>
      <c r="G283" s="61">
        <f>F283*'Расчет субсидий'!G283</f>
        <v>0</v>
      </c>
      <c r="H283" s="62">
        <f t="shared" si="34"/>
        <v>0</v>
      </c>
      <c r="I283" s="61">
        <f>'Расчет субсидий'!J283-1</f>
        <v>0.17253884482707793</v>
      </c>
      <c r="J283" s="61">
        <f>I283*'Расчет субсидий'!K283</f>
        <v>1.7253884482707793</v>
      </c>
      <c r="K283" s="62">
        <f t="shared" si="35"/>
        <v>12.890450227775048</v>
      </c>
      <c r="L283" s="61">
        <f>'Расчет субсидий'!N283-1</f>
        <v>0.30000000000000004</v>
      </c>
      <c r="M283" s="61">
        <f>L283*'Расчет субсидий'!O283</f>
        <v>4.5000000000000009</v>
      </c>
      <c r="N283" s="62">
        <f t="shared" si="36"/>
        <v>33.619690732903422</v>
      </c>
      <c r="O283" s="61">
        <f>'Расчет субсидий'!R283-1</f>
        <v>0.2315851119208745</v>
      </c>
      <c r="P283" s="61">
        <f>O283*'Расчет субсидий'!S283</f>
        <v>2.315851119208745</v>
      </c>
      <c r="Q283" s="62">
        <f t="shared" si="37"/>
        <v>17.301821869165831</v>
      </c>
      <c r="R283" s="61">
        <f>'Расчет субсидий'!V283-1</f>
        <v>0.20122988505747119</v>
      </c>
      <c r="S283" s="61">
        <f>R283*'Расчет субсидий'!W283</f>
        <v>2.0122988505747119</v>
      </c>
      <c r="T283" s="62">
        <f t="shared" si="38"/>
        <v>15.03397000411085</v>
      </c>
      <c r="U283" s="61" t="s">
        <v>401</v>
      </c>
      <c r="V283" s="61" t="s">
        <v>401</v>
      </c>
      <c r="W283" s="63" t="s">
        <v>401</v>
      </c>
      <c r="X283" s="64">
        <f t="shared" si="39"/>
        <v>4.5314353351964343</v>
      </c>
    </row>
    <row r="284" spans="1:24" ht="15" customHeight="1">
      <c r="A284" s="72" t="s">
        <v>266</v>
      </c>
      <c r="B284" s="60">
        <f>'Расчет субсидий'!AF284</f>
        <v>83.636363636363626</v>
      </c>
      <c r="C284" s="61">
        <f>'Расчет субсидий'!D284-1</f>
        <v>-1.9809022727266257E-3</v>
      </c>
      <c r="D284" s="61">
        <f>C284*'Расчет субсидий'!E284</f>
        <v>-2.9713534090899385E-2</v>
      </c>
      <c r="E284" s="62">
        <f t="shared" si="33"/>
        <v>-0.23614341454264412</v>
      </c>
      <c r="F284" s="61">
        <f>'Расчет субсидий'!F284-1</f>
        <v>0</v>
      </c>
      <c r="G284" s="61">
        <f>F284*'Расчет субсидий'!G284</f>
        <v>0</v>
      </c>
      <c r="H284" s="62">
        <f t="shared" si="34"/>
        <v>0</v>
      </c>
      <c r="I284" s="61">
        <f>'Расчет субсидий'!J284-1</f>
        <v>0.17253884482707793</v>
      </c>
      <c r="J284" s="61">
        <f>I284*'Расчет субсидий'!K284</f>
        <v>1.7253884482707793</v>
      </c>
      <c r="K284" s="62">
        <f t="shared" si="35"/>
        <v>13.712240299005225</v>
      </c>
      <c r="L284" s="61">
        <f>'Расчет субсидий'!N284-1</f>
        <v>0.30000000000000004</v>
      </c>
      <c r="M284" s="61">
        <f>L284*'Расчет субсидий'!O284</f>
        <v>4.5000000000000009</v>
      </c>
      <c r="N284" s="62">
        <f t="shared" si="36"/>
        <v>35.763008270610399</v>
      </c>
      <c r="O284" s="61">
        <f>'Расчет субсидий'!R284-1</f>
        <v>0.2315851119208745</v>
      </c>
      <c r="P284" s="61">
        <f>O284*'Расчет субсидий'!S284</f>
        <v>2.315851119208745</v>
      </c>
      <c r="Q284" s="62">
        <f t="shared" si="37"/>
        <v>18.404845051058818</v>
      </c>
      <c r="R284" s="61">
        <f>'Расчет субсидий'!V284-1</f>
        <v>0.20122988505747119</v>
      </c>
      <c r="S284" s="61">
        <f>R284*'Расчет субсидий'!W284</f>
        <v>2.0122988505747119</v>
      </c>
      <c r="T284" s="62">
        <f t="shared" si="38"/>
        <v>15.992413430231824</v>
      </c>
      <c r="U284" s="61" t="s">
        <v>401</v>
      </c>
      <c r="V284" s="61" t="s">
        <v>401</v>
      </c>
      <c r="W284" s="63" t="s">
        <v>401</v>
      </c>
      <c r="X284" s="64">
        <f t="shared" si="39"/>
        <v>10.523824883963337</v>
      </c>
    </row>
    <row r="285" spans="1:24" ht="15" customHeight="1">
      <c r="A285" s="72" t="s">
        <v>267</v>
      </c>
      <c r="B285" s="60">
        <f>'Расчет субсидий'!AF285</f>
        <v>8.7818181818181813</v>
      </c>
      <c r="C285" s="61">
        <f>'Расчет субсидий'!D285-1</f>
        <v>-0.11557217142758447</v>
      </c>
      <c r="D285" s="61">
        <f>C285*'Расчет субсидий'!E285</f>
        <v>-1.7335825714137671</v>
      </c>
      <c r="E285" s="62">
        <f t="shared" si="33"/>
        <v>-1.7260865258325955</v>
      </c>
      <c r="F285" s="61">
        <f>'Расчет субсидий'!F285-1</f>
        <v>0</v>
      </c>
      <c r="G285" s="61">
        <f>F285*'Расчет субсидий'!G285</f>
        <v>0</v>
      </c>
      <c r="H285" s="62">
        <f t="shared" si="34"/>
        <v>0</v>
      </c>
      <c r="I285" s="61">
        <f>'Расчет субсидий'!J285-1</f>
        <v>0.17253884482707793</v>
      </c>
      <c r="J285" s="61">
        <f>I285*'Расчет субсидий'!K285</f>
        <v>1.7253884482707793</v>
      </c>
      <c r="K285" s="62">
        <f t="shared" si="35"/>
        <v>1.7179278342413493</v>
      </c>
      <c r="L285" s="61">
        <f>'Расчет субсидий'!N285-1</f>
        <v>0.30000000000000004</v>
      </c>
      <c r="M285" s="61">
        <f>L285*'Расчет субсидий'!O285</f>
        <v>4.5000000000000009</v>
      </c>
      <c r="N285" s="62">
        <f t="shared" si="36"/>
        <v>4.4805419103355648</v>
      </c>
      <c r="O285" s="61">
        <f>'Расчет субсидий'!R285-1</f>
        <v>0.2315851119208745</v>
      </c>
      <c r="P285" s="61">
        <f>O285*'Расчет субсидий'!S285</f>
        <v>2.315851119208745</v>
      </c>
      <c r="Q285" s="62">
        <f t="shared" si="37"/>
        <v>2.3058373328249564</v>
      </c>
      <c r="R285" s="61">
        <f>'Расчет субсидий'!V285-1</f>
        <v>0.20122988505747119</v>
      </c>
      <c r="S285" s="61">
        <f>R285*'Расчет субсидий'!W285</f>
        <v>2.0122988505747119</v>
      </c>
      <c r="T285" s="62">
        <f t="shared" si="38"/>
        <v>2.0035976302489065</v>
      </c>
      <c r="U285" s="61" t="s">
        <v>401</v>
      </c>
      <c r="V285" s="61" t="s">
        <v>401</v>
      </c>
      <c r="W285" s="63" t="s">
        <v>401</v>
      </c>
      <c r="X285" s="64">
        <f t="shared" si="39"/>
        <v>8.8199558466404699</v>
      </c>
    </row>
    <row r="286" spans="1:24" ht="15" customHeight="1">
      <c r="A286" s="72" t="s">
        <v>268</v>
      </c>
      <c r="B286" s="60">
        <f>'Расчет субсидий'!AF286</f>
        <v>42.709090909090833</v>
      </c>
      <c r="C286" s="61">
        <f>'Расчет субсидий'!D286-1</f>
        <v>-0.3544409174277674</v>
      </c>
      <c r="D286" s="61">
        <f>C286*'Расчет субсидий'!E286</f>
        <v>-5.3166137614165105</v>
      </c>
      <c r="E286" s="62">
        <f t="shared" si="33"/>
        <v>-43.358985540694391</v>
      </c>
      <c r="F286" s="61">
        <f>'Расчет субсидий'!F286-1</f>
        <v>0</v>
      </c>
      <c r="G286" s="61">
        <f>F286*'Расчет субсидий'!G286</f>
        <v>0</v>
      </c>
      <c r="H286" s="62">
        <f t="shared" si="34"/>
        <v>0</v>
      </c>
      <c r="I286" s="61">
        <f>'Расчет субсидий'!J286-1</f>
        <v>0.17253884482707793</v>
      </c>
      <c r="J286" s="61">
        <f>I286*'Расчет субсидий'!K286</f>
        <v>1.7253884482707793</v>
      </c>
      <c r="K286" s="62">
        <f t="shared" si="35"/>
        <v>14.071191953714887</v>
      </c>
      <c r="L286" s="61">
        <f>'Расчет субсидий'!N286-1</f>
        <v>0.30000000000000004</v>
      </c>
      <c r="M286" s="61">
        <f>L286*'Расчет субсидий'!O286</f>
        <v>4.5000000000000009</v>
      </c>
      <c r="N286" s="62">
        <f t="shared" si="36"/>
        <v>36.69919307456707</v>
      </c>
      <c r="O286" s="61">
        <f>'Расчет субсидий'!R286-1</f>
        <v>0.2315851119208745</v>
      </c>
      <c r="P286" s="61">
        <f>O286*'Расчет субсидий'!S286</f>
        <v>2.315851119208745</v>
      </c>
      <c r="Q286" s="62">
        <f t="shared" si="37"/>
        <v>18.886637190176433</v>
      </c>
      <c r="R286" s="61">
        <f>'Расчет субсидий'!V286-1</f>
        <v>0.20122988505747119</v>
      </c>
      <c r="S286" s="61">
        <f>R286*'Расчет субсидий'!W286</f>
        <v>2.0122988505747119</v>
      </c>
      <c r="T286" s="62">
        <f t="shared" si="38"/>
        <v>16.41105423132683</v>
      </c>
      <c r="U286" s="61" t="s">
        <v>401</v>
      </c>
      <c r="V286" s="61" t="s">
        <v>401</v>
      </c>
      <c r="W286" s="63" t="s">
        <v>401</v>
      </c>
      <c r="X286" s="64">
        <f t="shared" si="39"/>
        <v>5.2369246566377265</v>
      </c>
    </row>
    <row r="287" spans="1:24" ht="15" customHeight="1">
      <c r="A287" s="72" t="s">
        <v>269</v>
      </c>
      <c r="B287" s="60">
        <f>'Расчет субсидий'!AF287</f>
        <v>47.863636363636374</v>
      </c>
      <c r="C287" s="61">
        <f>'Расчет субсидий'!D287-1</f>
        <v>-0.29582539004679909</v>
      </c>
      <c r="D287" s="61">
        <f>C287*'Расчет субсидий'!E287</f>
        <v>-4.4373808507019863</v>
      </c>
      <c r="E287" s="62">
        <f t="shared" si="33"/>
        <v>-34.725917556258899</v>
      </c>
      <c r="F287" s="61">
        <f>'Расчет субсидий'!F287-1</f>
        <v>0</v>
      </c>
      <c r="G287" s="61">
        <f>F287*'Расчет субсидий'!G287</f>
        <v>0</v>
      </c>
      <c r="H287" s="62">
        <f t="shared" si="34"/>
        <v>0</v>
      </c>
      <c r="I287" s="61">
        <f>'Расчет субсидий'!J287-1</f>
        <v>0.17253884482707793</v>
      </c>
      <c r="J287" s="61">
        <f>I287*'Расчет субсидий'!K287</f>
        <v>1.7253884482707793</v>
      </c>
      <c r="K287" s="62">
        <f t="shared" si="35"/>
        <v>13.502491452293079</v>
      </c>
      <c r="L287" s="61">
        <f>'Расчет субсидий'!N287-1</f>
        <v>0.30000000000000004</v>
      </c>
      <c r="M287" s="61">
        <f>L287*'Расчет субсидий'!O287</f>
        <v>4.5000000000000009</v>
      </c>
      <c r="N287" s="62">
        <f t="shared" si="36"/>
        <v>35.215960554398649</v>
      </c>
      <c r="O287" s="61">
        <f>'Расчет субсидий'!R287-1</f>
        <v>0.2315851119208745</v>
      </c>
      <c r="P287" s="61">
        <f>O287*'Расчет субсидий'!S287</f>
        <v>2.315851119208745</v>
      </c>
      <c r="Q287" s="62">
        <f t="shared" si="37"/>
        <v>18.123315925314472</v>
      </c>
      <c r="R287" s="61">
        <f>'Расчет субсидий'!V287-1</f>
        <v>0.20122988505747119</v>
      </c>
      <c r="S287" s="61">
        <f>R287*'Расчет субсидий'!W287</f>
        <v>2.0122988505747119</v>
      </c>
      <c r="T287" s="62">
        <f t="shared" si="38"/>
        <v>15.747785987889065</v>
      </c>
      <c r="U287" s="61" t="s">
        <v>401</v>
      </c>
      <c r="V287" s="61" t="s">
        <v>401</v>
      </c>
      <c r="W287" s="63" t="s">
        <v>401</v>
      </c>
      <c r="X287" s="64">
        <f t="shared" si="39"/>
        <v>6.1161575673522517</v>
      </c>
    </row>
    <row r="288" spans="1:24" ht="15" customHeight="1">
      <c r="A288" s="72" t="s">
        <v>270</v>
      </c>
      <c r="B288" s="60">
        <f>'Расчет субсидий'!AF288</f>
        <v>1.5181818181818159</v>
      </c>
      <c r="C288" s="61">
        <f>'Расчет субсидий'!D288-1</f>
        <v>-0.22037767702727595</v>
      </c>
      <c r="D288" s="61">
        <f>C288*'Расчет субсидий'!E288</f>
        <v>-3.3056651554091392</v>
      </c>
      <c r="E288" s="62">
        <f t="shared" si="33"/>
        <v>-0.69242390892853345</v>
      </c>
      <c r="F288" s="61">
        <f>'Расчет субсидий'!F288-1</f>
        <v>0</v>
      </c>
      <c r="G288" s="61">
        <f>F288*'Расчет субсидий'!G288</f>
        <v>0</v>
      </c>
      <c r="H288" s="62">
        <f t="shared" si="34"/>
        <v>0</v>
      </c>
      <c r="I288" s="61">
        <f>'Расчет субсидий'!J288-1</f>
        <v>0.17253884482707793</v>
      </c>
      <c r="J288" s="61">
        <f>I288*'Расчет субсидий'!K288</f>
        <v>1.7253884482707793</v>
      </c>
      <c r="K288" s="62">
        <f t="shared" si="35"/>
        <v>0.36140993040897473</v>
      </c>
      <c r="L288" s="61">
        <f>'Расчет субсидий'!N288-1</f>
        <v>0.30000000000000004</v>
      </c>
      <c r="M288" s="61">
        <f>L288*'Расчет субсидий'!O288</f>
        <v>4.5000000000000009</v>
      </c>
      <c r="N288" s="62">
        <f t="shared" si="36"/>
        <v>0.94259625330767893</v>
      </c>
      <c r="O288" s="61">
        <f>'Расчет субсидий'!R288-1</f>
        <v>0.2315851119208745</v>
      </c>
      <c r="P288" s="61">
        <f>O288*'Расчет субсидий'!S288</f>
        <v>2.315851119208745</v>
      </c>
      <c r="Q288" s="62">
        <f t="shared" si="37"/>
        <v>0.48509168626323496</v>
      </c>
      <c r="R288" s="61">
        <f>'Расчет субсидий'!V288-1</f>
        <v>0.20122988505747119</v>
      </c>
      <c r="S288" s="61">
        <f>R288*'Расчет субсидий'!W288</f>
        <v>2.0122988505747119</v>
      </c>
      <c r="T288" s="62">
        <f t="shared" si="38"/>
        <v>0.42150785713046041</v>
      </c>
      <c r="U288" s="61" t="s">
        <v>401</v>
      </c>
      <c r="V288" s="61" t="s">
        <v>401</v>
      </c>
      <c r="W288" s="63" t="s">
        <v>401</v>
      </c>
      <c r="X288" s="64">
        <f t="shared" si="39"/>
        <v>7.2478732626450988</v>
      </c>
    </row>
    <row r="289" spans="1:24" ht="15" customHeight="1">
      <c r="A289" s="72" t="s">
        <v>163</v>
      </c>
      <c r="B289" s="60">
        <f>'Расчет субсидий'!AF289</f>
        <v>68.945454545454538</v>
      </c>
      <c r="C289" s="61">
        <f>'Расчет субсидий'!D289-1</f>
        <v>-5.667599250544042E-2</v>
      </c>
      <c r="D289" s="61">
        <f>C289*'Расчет субсидий'!E289</f>
        <v>-0.8501398875816063</v>
      </c>
      <c r="E289" s="62">
        <f t="shared" si="33"/>
        <v>-6.0404899162356207</v>
      </c>
      <c r="F289" s="61">
        <f>'Расчет субсидий'!F289-1</f>
        <v>0</v>
      </c>
      <c r="G289" s="61">
        <f>F289*'Расчет субсидий'!G289</f>
        <v>0</v>
      </c>
      <c r="H289" s="62">
        <f t="shared" si="34"/>
        <v>0</v>
      </c>
      <c r="I289" s="61">
        <f>'Расчет субсидий'!J289-1</f>
        <v>0.17253884482707793</v>
      </c>
      <c r="J289" s="61">
        <f>I289*'Расчет субсидий'!K289</f>
        <v>1.7253884482707793</v>
      </c>
      <c r="K289" s="62">
        <f t="shared" si="35"/>
        <v>12.259384220892263</v>
      </c>
      <c r="L289" s="61">
        <f>'Расчет субсидий'!N289-1</f>
        <v>0.30000000000000004</v>
      </c>
      <c r="M289" s="61">
        <f>L289*'Расчет субсидий'!O289</f>
        <v>4.5000000000000009</v>
      </c>
      <c r="N289" s="62">
        <f t="shared" si="36"/>
        <v>31.97380221787445</v>
      </c>
      <c r="O289" s="61">
        <f>'Расчет субсидий'!R289-1</f>
        <v>0.2315851119208745</v>
      </c>
      <c r="P289" s="61">
        <f>O289*'Расчет субсидий'!S289</f>
        <v>2.315851119208745</v>
      </c>
      <c r="Q289" s="62">
        <f t="shared" si="37"/>
        <v>16.454792367027462</v>
      </c>
      <c r="R289" s="61">
        <f>'Расчет субсидий'!V289-1</f>
        <v>0.20122988505747119</v>
      </c>
      <c r="S289" s="61">
        <f>R289*'Расчет субсидий'!W289</f>
        <v>2.0122988505747119</v>
      </c>
      <c r="T289" s="62">
        <f t="shared" si="38"/>
        <v>14.297965655895981</v>
      </c>
      <c r="U289" s="61" t="s">
        <v>401</v>
      </c>
      <c r="V289" s="61" t="s">
        <v>401</v>
      </c>
      <c r="W289" s="63" t="s">
        <v>401</v>
      </c>
      <c r="X289" s="64">
        <f t="shared" si="39"/>
        <v>9.7033985304726311</v>
      </c>
    </row>
    <row r="290" spans="1:24" ht="15" customHeight="1">
      <c r="A290" s="68" t="s">
        <v>271</v>
      </c>
      <c r="B290" s="69"/>
      <c r="C290" s="70"/>
      <c r="D290" s="70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</row>
    <row r="291" spans="1:24" ht="15" customHeight="1">
      <c r="A291" s="72" t="s">
        <v>67</v>
      </c>
      <c r="B291" s="60">
        <f>'Расчет субсидий'!AF291</f>
        <v>20.836363636363615</v>
      </c>
      <c r="C291" s="61">
        <f>'Расчет субсидий'!D291-1</f>
        <v>0.1412841500590778</v>
      </c>
      <c r="D291" s="61">
        <f>C291*'Расчет субсидий'!E291</f>
        <v>2.1192622508861669</v>
      </c>
      <c r="E291" s="62">
        <f t="shared" si="33"/>
        <v>12.507413949562723</v>
      </c>
      <c r="F291" s="61">
        <f>'Расчет субсидий'!F291-1</f>
        <v>0</v>
      </c>
      <c r="G291" s="61">
        <f>F291*'Расчет субсидий'!G291</f>
        <v>0</v>
      </c>
      <c r="H291" s="62">
        <f t="shared" si="34"/>
        <v>0</v>
      </c>
      <c r="I291" s="61">
        <f>'Расчет субсидий'!J291-1</f>
        <v>4.9164674785951767E-2</v>
      </c>
      <c r="J291" s="61">
        <f>I291*'Расчет субсидий'!K291</f>
        <v>0.49164674785951767</v>
      </c>
      <c r="K291" s="62">
        <f t="shared" si="35"/>
        <v>2.9015896403873498</v>
      </c>
      <c r="L291" s="61">
        <f>'Расчет субсидий'!N291-1</f>
        <v>0.27497620306716009</v>
      </c>
      <c r="M291" s="61">
        <f>L291*'Расчет субсидий'!O291</f>
        <v>4.1246430460074013</v>
      </c>
      <c r="N291" s="62">
        <f t="shared" si="36"/>
        <v>24.342724902983637</v>
      </c>
      <c r="O291" s="61">
        <f>'Расчет субсидий'!R291-1</f>
        <v>-4.3087197716373815E-4</v>
      </c>
      <c r="P291" s="61">
        <f>O291*'Расчет субсидий'!S291</f>
        <v>-4.3087197716373815E-3</v>
      </c>
      <c r="Q291" s="62">
        <f t="shared" si="37"/>
        <v>-2.542910475284485E-2</v>
      </c>
      <c r="R291" s="61">
        <f>'Расчет субсидий'!V291-1</f>
        <v>-0.32007198228128453</v>
      </c>
      <c r="S291" s="61">
        <f>R291*'Расчет субсидий'!W291</f>
        <v>-3.2007198228128453</v>
      </c>
      <c r="T291" s="62">
        <f t="shared" si="38"/>
        <v>-18.889935751817251</v>
      </c>
      <c r="U291" s="61" t="s">
        <v>401</v>
      </c>
      <c r="V291" s="61" t="s">
        <v>401</v>
      </c>
      <c r="W291" s="63" t="s">
        <v>401</v>
      </c>
      <c r="X291" s="64">
        <f t="shared" si="39"/>
        <v>3.5305235021686037</v>
      </c>
    </row>
    <row r="292" spans="1:24" ht="15" customHeight="1">
      <c r="A292" s="72" t="s">
        <v>272</v>
      </c>
      <c r="B292" s="60">
        <f>'Расчет субсидий'!AF292</f>
        <v>36.445454545454538</v>
      </c>
      <c r="C292" s="61">
        <f>'Расчет субсидий'!D292-1</f>
        <v>0.30000000000000004</v>
      </c>
      <c r="D292" s="61">
        <f>C292*'Расчет субсидий'!E292</f>
        <v>4.5000000000000009</v>
      </c>
      <c r="E292" s="62">
        <f t="shared" si="33"/>
        <v>27.744425171356617</v>
      </c>
      <c r="F292" s="61">
        <f>'Расчет субсидий'!F292-1</f>
        <v>0</v>
      </c>
      <c r="G292" s="61">
        <f>F292*'Расчет субсидий'!G292</f>
        <v>0</v>
      </c>
      <c r="H292" s="62">
        <f t="shared" si="34"/>
        <v>0</v>
      </c>
      <c r="I292" s="61">
        <f>'Расчет субсидий'!J292-1</f>
        <v>4.9164674785951767E-2</v>
      </c>
      <c r="J292" s="61">
        <f>I292*'Расчет субсидий'!K292</f>
        <v>0.49164674785951767</v>
      </c>
      <c r="K292" s="62">
        <f t="shared" si="35"/>
        <v>3.0312125348287156</v>
      </c>
      <c r="L292" s="61">
        <f>'Расчет субсидий'!N292-1</f>
        <v>0.27497620306716009</v>
      </c>
      <c r="M292" s="61">
        <f>L292*'Расчет субсидий'!O292</f>
        <v>4.1246430460074013</v>
      </c>
      <c r="N292" s="62">
        <f t="shared" si="36"/>
        <v>25.43018896633528</v>
      </c>
      <c r="O292" s="61">
        <f>'Расчет субсидий'!R292-1</f>
        <v>-4.3087197716373815E-4</v>
      </c>
      <c r="P292" s="61">
        <f>O292*'Расчет субсидий'!S292</f>
        <v>-4.3087197716373815E-3</v>
      </c>
      <c r="Q292" s="62">
        <f t="shared" si="37"/>
        <v>-2.6565100730786245E-2</v>
      </c>
      <c r="R292" s="61">
        <f>'Расчет субсидий'!V292-1</f>
        <v>-0.32007198228128453</v>
      </c>
      <c r="S292" s="61">
        <f>R292*'Расчет субсидий'!W292</f>
        <v>-3.2007198228128453</v>
      </c>
      <c r="T292" s="62">
        <f t="shared" si="38"/>
        <v>-19.733807026335285</v>
      </c>
      <c r="U292" s="61" t="s">
        <v>401</v>
      </c>
      <c r="V292" s="61" t="s">
        <v>401</v>
      </c>
      <c r="W292" s="63" t="s">
        <v>401</v>
      </c>
      <c r="X292" s="64">
        <f t="shared" si="39"/>
        <v>5.9112612512824363</v>
      </c>
    </row>
    <row r="293" spans="1:24" ht="15" customHeight="1">
      <c r="A293" s="72" t="s">
        <v>273</v>
      </c>
      <c r="B293" s="60">
        <f>'Расчет субсидий'!AF293</f>
        <v>-0.66363636363635692</v>
      </c>
      <c r="C293" s="61">
        <f>'Расчет субсидий'!D293-1</f>
        <v>-0.12857923354380507</v>
      </c>
      <c r="D293" s="61">
        <f>C293*'Расчет субсидий'!E293</f>
        <v>-1.9286885031570762</v>
      </c>
      <c r="E293" s="62">
        <f t="shared" si="33"/>
        <v>-2.4736768699081022</v>
      </c>
      <c r="F293" s="61">
        <f>'Расчет субсидий'!F293-1</f>
        <v>0</v>
      </c>
      <c r="G293" s="61">
        <f>F293*'Расчет субсидий'!G293</f>
        <v>0</v>
      </c>
      <c r="H293" s="62">
        <f t="shared" si="34"/>
        <v>0</v>
      </c>
      <c r="I293" s="61">
        <f>'Расчет субсидий'!J293-1</f>
        <v>4.9164674785951767E-2</v>
      </c>
      <c r="J293" s="61">
        <f>I293*'Расчет субсидий'!K293</f>
        <v>0.49164674785951767</v>
      </c>
      <c r="K293" s="62">
        <f t="shared" si="35"/>
        <v>0.6305710778878334</v>
      </c>
      <c r="L293" s="61">
        <f>'Расчет субсидий'!N293-1</f>
        <v>0.27497620306716009</v>
      </c>
      <c r="M293" s="61">
        <f>L293*'Расчет субсидий'!O293</f>
        <v>4.1246430460074013</v>
      </c>
      <c r="N293" s="62">
        <f t="shared" si="36"/>
        <v>5.2901409858743031</v>
      </c>
      <c r="O293" s="61">
        <f>'Расчет субсидий'!R293-1</f>
        <v>-4.3087197716373815E-4</v>
      </c>
      <c r="P293" s="61">
        <f>O293*'Расчет субсидий'!S293</f>
        <v>-4.3087197716373815E-3</v>
      </c>
      <c r="Q293" s="62">
        <f t="shared" si="37"/>
        <v>-5.5262321627200942E-3</v>
      </c>
      <c r="R293" s="61">
        <f>'Расчет субсидий'!V293-1</f>
        <v>-0.32007198228128453</v>
      </c>
      <c r="S293" s="61">
        <f>R293*'Расчет субсидий'!W293</f>
        <v>-3.2007198228128453</v>
      </c>
      <c r="T293" s="62">
        <f t="shared" si="38"/>
        <v>-4.1051453253276708</v>
      </c>
      <c r="U293" s="61" t="s">
        <v>401</v>
      </c>
      <c r="V293" s="61" t="s">
        <v>401</v>
      </c>
      <c r="W293" s="63" t="s">
        <v>401</v>
      </c>
      <c r="X293" s="64">
        <f t="shared" si="39"/>
        <v>-0.51742725187463989</v>
      </c>
    </row>
    <row r="294" spans="1:24" ht="15" customHeight="1">
      <c r="A294" s="72" t="s">
        <v>49</v>
      </c>
      <c r="B294" s="60">
        <f>'Расчет субсидий'!AF294</f>
        <v>1.9454545454545453</v>
      </c>
      <c r="C294" s="61">
        <f>'Расчет субсидий'!D294-1</f>
        <v>0.15987588362779515</v>
      </c>
      <c r="D294" s="61">
        <f>C294*'Расчет субсидий'!E294</f>
        <v>2.398138254416927</v>
      </c>
      <c r="E294" s="62">
        <f t="shared" si="33"/>
        <v>1.224725566510859</v>
      </c>
      <c r="F294" s="61">
        <f>'Расчет субсидий'!F294-1</f>
        <v>0</v>
      </c>
      <c r="G294" s="61">
        <f>F294*'Расчет субсидий'!G294</f>
        <v>0</v>
      </c>
      <c r="H294" s="62">
        <f t="shared" si="34"/>
        <v>0</v>
      </c>
      <c r="I294" s="61">
        <f>'Расчет субсидий'!J294-1</f>
        <v>4.9164674785951767E-2</v>
      </c>
      <c r="J294" s="61">
        <f>I294*'Расчет субсидий'!K294</f>
        <v>0.49164674785951767</v>
      </c>
      <c r="K294" s="62">
        <f t="shared" si="35"/>
        <v>0.25108324788466757</v>
      </c>
      <c r="L294" s="61">
        <f>'Расчет субсидий'!N294-1</f>
        <v>0.27497620306716009</v>
      </c>
      <c r="M294" s="61">
        <f>L294*'Расчет субсидий'!O294</f>
        <v>4.1246430460074013</v>
      </c>
      <c r="N294" s="62">
        <f t="shared" si="36"/>
        <v>2.106448942996701</v>
      </c>
      <c r="O294" s="61">
        <f>'Расчет субсидий'!R294-1</f>
        <v>-4.3087197716373815E-4</v>
      </c>
      <c r="P294" s="61">
        <f>O294*'Расчет субсидий'!S294</f>
        <v>-4.3087197716373815E-3</v>
      </c>
      <c r="Q294" s="62">
        <f t="shared" si="37"/>
        <v>-2.2004566473746352E-3</v>
      </c>
      <c r="R294" s="61">
        <f>'Расчет субсидий'!V294-1</f>
        <v>-0.32007198228128453</v>
      </c>
      <c r="S294" s="61">
        <f>R294*'Расчет субсидий'!W294</f>
        <v>-3.2007198228128453</v>
      </c>
      <c r="T294" s="62">
        <f t="shared" si="38"/>
        <v>-1.6346027552903077</v>
      </c>
      <c r="U294" s="61" t="s">
        <v>401</v>
      </c>
      <c r="V294" s="61" t="s">
        <v>401</v>
      </c>
      <c r="W294" s="63" t="s">
        <v>401</v>
      </c>
      <c r="X294" s="64">
        <f t="shared" si="39"/>
        <v>3.8093995056993637</v>
      </c>
    </row>
    <row r="295" spans="1:24" ht="15" customHeight="1">
      <c r="A295" s="72" t="s">
        <v>274</v>
      </c>
      <c r="B295" s="60">
        <f>'Расчет субсидий'!AF295</f>
        <v>-1.4181818181818358</v>
      </c>
      <c r="C295" s="61">
        <f>'Расчет субсидий'!D295-1</f>
        <v>-0.11364966178244484</v>
      </c>
      <c r="D295" s="61">
        <f>C295*'Расчет субсидий'!E295</f>
        <v>-1.7047449267366726</v>
      </c>
      <c r="E295" s="62">
        <f t="shared" si="33"/>
        <v>-8.237726531105352</v>
      </c>
      <c r="F295" s="61">
        <f>'Расчет субсидий'!F295-1</f>
        <v>0</v>
      </c>
      <c r="G295" s="61">
        <f>F295*'Расчет субсидий'!G295</f>
        <v>0</v>
      </c>
      <c r="H295" s="62">
        <f t="shared" si="34"/>
        <v>0</v>
      </c>
      <c r="I295" s="61">
        <f>'Расчет субсидий'!J295-1</f>
        <v>4.9164674785951767E-2</v>
      </c>
      <c r="J295" s="61">
        <f>I295*'Расчет субсидий'!K295</f>
        <v>0.49164674785951767</v>
      </c>
      <c r="K295" s="62">
        <f t="shared" si="35"/>
        <v>2.3757521698726327</v>
      </c>
      <c r="L295" s="61">
        <f>'Расчет субсидий'!N295-1</f>
        <v>0.27497620306716009</v>
      </c>
      <c r="M295" s="61">
        <f>L295*'Расчет субсидий'!O295</f>
        <v>4.1246430460074013</v>
      </c>
      <c r="N295" s="62">
        <f t="shared" si="36"/>
        <v>19.931240690932295</v>
      </c>
      <c r="O295" s="61">
        <f>'Расчет субсидий'!R295-1</f>
        <v>-4.3087197716373815E-4</v>
      </c>
      <c r="P295" s="61">
        <f>O295*'Расчет субсидий'!S295</f>
        <v>-4.3087197716373815E-3</v>
      </c>
      <c r="Q295" s="62">
        <f t="shared" si="37"/>
        <v>-2.0820742517685828E-2</v>
      </c>
      <c r="R295" s="61">
        <f>'Расчет субсидий'!V295-1</f>
        <v>-0.32007198228128453</v>
      </c>
      <c r="S295" s="61">
        <f>R295*'Расчет субсидий'!W295</f>
        <v>-3.2007198228128453</v>
      </c>
      <c r="T295" s="62">
        <f t="shared" si="38"/>
        <v>-15.466627405363726</v>
      </c>
      <c r="U295" s="61" t="s">
        <v>401</v>
      </c>
      <c r="V295" s="61" t="s">
        <v>401</v>
      </c>
      <c r="W295" s="63" t="s">
        <v>401</v>
      </c>
      <c r="X295" s="64">
        <f t="shared" si="39"/>
        <v>-0.29348367545423626</v>
      </c>
    </row>
    <row r="296" spans="1:24" ht="15" customHeight="1">
      <c r="A296" s="72" t="s">
        <v>275</v>
      </c>
      <c r="B296" s="60">
        <f>'Расчет субсидий'!AF296</f>
        <v>-29.863636363636374</v>
      </c>
      <c r="C296" s="61">
        <f>'Расчет субсидий'!D296-1</f>
        <v>-0.3442543903787455</v>
      </c>
      <c r="D296" s="61">
        <f>C296*'Расчет субсидий'!E296</f>
        <v>-5.1638158556811824</v>
      </c>
      <c r="E296" s="62">
        <f t="shared" si="33"/>
        <v>-41.094756831007132</v>
      </c>
      <c r="F296" s="61">
        <f>'Расчет субсидий'!F296-1</f>
        <v>0</v>
      </c>
      <c r="G296" s="61">
        <f>F296*'Расчет субсидий'!G296</f>
        <v>0</v>
      </c>
      <c r="H296" s="62">
        <f t="shared" si="34"/>
        <v>0</v>
      </c>
      <c r="I296" s="61">
        <f>'Расчет субсидий'!J296-1</f>
        <v>4.9164674785951767E-2</v>
      </c>
      <c r="J296" s="61">
        <f>I296*'Расчет субсидий'!K296</f>
        <v>0.49164674785951767</v>
      </c>
      <c r="K296" s="62">
        <f t="shared" si="35"/>
        <v>3.9126305264766534</v>
      </c>
      <c r="L296" s="61">
        <f>'Расчет субсидий'!N296-1</f>
        <v>0.27497620306716009</v>
      </c>
      <c r="M296" s="61">
        <f>L296*'Расчет субсидий'!O296</f>
        <v>4.1246430460074013</v>
      </c>
      <c r="N296" s="62">
        <f t="shared" si="36"/>
        <v>32.824796183213053</v>
      </c>
      <c r="O296" s="61">
        <f>'Расчет субсидий'!R296-1</f>
        <v>-4.3087197716373815E-4</v>
      </c>
      <c r="P296" s="61">
        <f>O296*'Расчет субсидий'!S296</f>
        <v>-4.3087197716373815E-3</v>
      </c>
      <c r="Q296" s="62">
        <f t="shared" si="37"/>
        <v>-3.4289718343380626E-2</v>
      </c>
      <c r="R296" s="61">
        <f>'Расчет субсидий'!V296-1</f>
        <v>-0.32007198228128453</v>
      </c>
      <c r="S296" s="61">
        <f>R296*'Расчет субсидий'!W296</f>
        <v>-3.2007198228128453</v>
      </c>
      <c r="T296" s="62">
        <f t="shared" si="38"/>
        <v>-25.472016523975569</v>
      </c>
      <c r="U296" s="61" t="s">
        <v>401</v>
      </c>
      <c r="V296" s="61" t="s">
        <v>401</v>
      </c>
      <c r="W296" s="63" t="s">
        <v>401</v>
      </c>
      <c r="X296" s="64">
        <f t="shared" si="39"/>
        <v>-3.7525546043987461</v>
      </c>
    </row>
    <row r="297" spans="1:24" ht="15" customHeight="1">
      <c r="A297" s="72" t="s">
        <v>276</v>
      </c>
      <c r="B297" s="60">
        <f>'Расчет субсидий'!AF297</f>
        <v>-2.3363636363636431</v>
      </c>
      <c r="C297" s="61">
        <f>'Расчет субсидий'!D297-1</f>
        <v>-0.27176070487236259</v>
      </c>
      <c r="D297" s="61">
        <f>C297*'Расчет субсидий'!E297</f>
        <v>-4.0764105730854387</v>
      </c>
      <c r="E297" s="62">
        <f t="shared" si="33"/>
        <v>-3.5735248873042598</v>
      </c>
      <c r="F297" s="61">
        <f>'Расчет субсидий'!F297-1</f>
        <v>0</v>
      </c>
      <c r="G297" s="61">
        <f>F297*'Расчет субсидий'!G297</f>
        <v>0</v>
      </c>
      <c r="H297" s="62">
        <f t="shared" si="34"/>
        <v>0</v>
      </c>
      <c r="I297" s="61">
        <f>'Расчет субсидий'!J297-1</f>
        <v>4.9164674785951767E-2</v>
      </c>
      <c r="J297" s="61">
        <f>I297*'Расчет субсидий'!K297</f>
        <v>0.49164674785951767</v>
      </c>
      <c r="K297" s="62">
        <f t="shared" si="35"/>
        <v>0.4309948317861369</v>
      </c>
      <c r="L297" s="61">
        <f>'Расчет субсидий'!N297-1</f>
        <v>0.27497620306716009</v>
      </c>
      <c r="M297" s="61">
        <f>L297*'Расчет субсидий'!O297</f>
        <v>4.1246430460074013</v>
      </c>
      <c r="N297" s="62">
        <f t="shared" si="36"/>
        <v>3.6158071695407128</v>
      </c>
      <c r="O297" s="61">
        <f>'Расчет субсидий'!R297-1</f>
        <v>-4.3087197716373815E-4</v>
      </c>
      <c r="P297" s="61">
        <f>O297*'Расчет субсидий'!S297</f>
        <v>-4.3087197716373815E-3</v>
      </c>
      <c r="Q297" s="62">
        <f t="shared" si="37"/>
        <v>-3.7771753017292039E-3</v>
      </c>
      <c r="R297" s="61">
        <f>'Расчет субсидий'!V297-1</f>
        <v>-0.32007198228128453</v>
      </c>
      <c r="S297" s="61">
        <f>R297*'Расчет субсидий'!W297</f>
        <v>-3.2007198228128453</v>
      </c>
      <c r="T297" s="62">
        <f t="shared" si="38"/>
        <v>-2.805863575084504</v>
      </c>
      <c r="U297" s="61" t="s">
        <v>401</v>
      </c>
      <c r="V297" s="61" t="s">
        <v>401</v>
      </c>
      <c r="W297" s="63" t="s">
        <v>401</v>
      </c>
      <c r="X297" s="64">
        <f t="shared" si="39"/>
        <v>-2.6651493218030025</v>
      </c>
    </row>
    <row r="298" spans="1:24" ht="15" customHeight="1">
      <c r="A298" s="72" t="s">
        <v>277</v>
      </c>
      <c r="B298" s="60">
        <f>'Расчет субсидий'!AF298</f>
        <v>-4.0181818181819153</v>
      </c>
      <c r="C298" s="61">
        <f>'Расчет субсидий'!D298-1</f>
        <v>-0.12445697566459257</v>
      </c>
      <c r="D298" s="61">
        <f>C298*'Расчет субсидий'!E298</f>
        <v>-1.8668546349688886</v>
      </c>
      <c r="E298" s="62">
        <f t="shared" si="33"/>
        <v>-16.465035753423493</v>
      </c>
      <c r="F298" s="61">
        <f>'Расчет субсидий'!F298-1</f>
        <v>0</v>
      </c>
      <c r="G298" s="61">
        <f>F298*'Расчет субсидий'!G298</f>
        <v>0</v>
      </c>
      <c r="H298" s="62">
        <f t="shared" si="34"/>
        <v>0</v>
      </c>
      <c r="I298" s="61">
        <f>'Расчет субсидий'!J298-1</f>
        <v>4.9164674785951767E-2</v>
      </c>
      <c r="J298" s="61">
        <f>I298*'Расчет субсидий'!K298</f>
        <v>0.49164674785951767</v>
      </c>
      <c r="K298" s="62">
        <f t="shared" si="35"/>
        <v>4.3361604754492564</v>
      </c>
      <c r="L298" s="61">
        <f>'Расчет субсидий'!N298-1</f>
        <v>0.27497620306716009</v>
      </c>
      <c r="M298" s="61">
        <f>L298*'Расчет субсидий'!O298</f>
        <v>4.1246430460074013</v>
      </c>
      <c r="N298" s="62">
        <f t="shared" si="36"/>
        <v>36.377977133582881</v>
      </c>
      <c r="O298" s="61">
        <f>'Расчет субсидий'!R298-1</f>
        <v>-4.3087197716373815E-4</v>
      </c>
      <c r="P298" s="61">
        <f>O298*'Расчет субсидий'!S298</f>
        <v>-4.3087197716373815E-3</v>
      </c>
      <c r="Q298" s="62">
        <f t="shared" si="37"/>
        <v>-3.8001472510297764E-2</v>
      </c>
      <c r="R298" s="61">
        <f>'Расчет субсидий'!V298-1</f>
        <v>-0.32007198228128453</v>
      </c>
      <c r="S298" s="61">
        <f>R298*'Расчет субсидий'!W298</f>
        <v>-3.2007198228128453</v>
      </c>
      <c r="T298" s="62">
        <f t="shared" si="38"/>
        <v>-28.22928220128026</v>
      </c>
      <c r="U298" s="61" t="s">
        <v>401</v>
      </c>
      <c r="V298" s="61" t="s">
        <v>401</v>
      </c>
      <c r="W298" s="63" t="s">
        <v>401</v>
      </c>
      <c r="X298" s="64">
        <f t="shared" si="39"/>
        <v>-0.4555933836864523</v>
      </c>
    </row>
    <row r="299" spans="1:24" ht="15" customHeight="1">
      <c r="A299" s="72" t="s">
        <v>278</v>
      </c>
      <c r="B299" s="60">
        <f>'Расчет субсидий'!AF299</f>
        <v>-19.918181818181807</v>
      </c>
      <c r="C299" s="61">
        <f>'Расчет субсидий'!D299-1</f>
        <v>-0.52939297347165237</v>
      </c>
      <c r="D299" s="61">
        <f>C299*'Расчет субсидий'!E299</f>
        <v>-7.9408946020747857</v>
      </c>
      <c r="E299" s="62">
        <f t="shared" si="33"/>
        <v>-24.223133824803632</v>
      </c>
      <c r="F299" s="61">
        <f>'Расчет субсидий'!F299-1</f>
        <v>0</v>
      </c>
      <c r="G299" s="61">
        <f>F299*'Расчет субсидий'!G299</f>
        <v>0</v>
      </c>
      <c r="H299" s="62">
        <f t="shared" si="34"/>
        <v>0</v>
      </c>
      <c r="I299" s="61">
        <f>'Расчет субсидий'!J299-1</f>
        <v>4.9164674785951767E-2</v>
      </c>
      <c r="J299" s="61">
        <f>I299*'Расчет субсидий'!K299</f>
        <v>0.49164674785951767</v>
      </c>
      <c r="K299" s="62">
        <f t="shared" si="35"/>
        <v>1.4997334135147646</v>
      </c>
      <c r="L299" s="61">
        <f>'Расчет субсидий'!N299-1</f>
        <v>0.27497620306716009</v>
      </c>
      <c r="M299" s="61">
        <f>L299*'Расчет субсидий'!O299</f>
        <v>4.1246430460074013</v>
      </c>
      <c r="N299" s="62">
        <f t="shared" si="36"/>
        <v>12.581930058217644</v>
      </c>
      <c r="O299" s="61">
        <f>'Расчет субсидий'!R299-1</f>
        <v>-4.3087197716373815E-4</v>
      </c>
      <c r="P299" s="61">
        <f>O299*'Расчет субсидий'!S299</f>
        <v>-4.3087197716373815E-3</v>
      </c>
      <c r="Q299" s="62">
        <f t="shared" si="37"/>
        <v>-1.3143443008887163E-2</v>
      </c>
      <c r="R299" s="61">
        <f>'Расчет субсидий'!V299-1</f>
        <v>-0.32007198228128453</v>
      </c>
      <c r="S299" s="61">
        <f>R299*'Расчет субсидий'!W299</f>
        <v>-3.2007198228128453</v>
      </c>
      <c r="T299" s="62">
        <f t="shared" si="38"/>
        <v>-9.7635680221016941</v>
      </c>
      <c r="U299" s="61" t="s">
        <v>401</v>
      </c>
      <c r="V299" s="61" t="s">
        <v>401</v>
      </c>
      <c r="W299" s="63" t="s">
        <v>401</v>
      </c>
      <c r="X299" s="64">
        <f t="shared" si="39"/>
        <v>-6.5296333507923494</v>
      </c>
    </row>
    <row r="300" spans="1:24" ht="15" customHeight="1">
      <c r="A300" s="72" t="s">
        <v>279</v>
      </c>
      <c r="B300" s="60">
        <f>'Расчет субсидий'!AF300</f>
        <v>-0.82727272727271384</v>
      </c>
      <c r="C300" s="61">
        <f>'Расчет субсидий'!D300-1</f>
        <v>-0.11687459998326089</v>
      </c>
      <c r="D300" s="61">
        <f>C300*'Расчет субсидий'!E300</f>
        <v>-1.7531189997489132</v>
      </c>
      <c r="E300" s="62">
        <f t="shared" si="33"/>
        <v>-4.2424299073569633</v>
      </c>
      <c r="F300" s="61">
        <f>'Расчет субсидий'!F300-1</f>
        <v>0</v>
      </c>
      <c r="G300" s="61">
        <f>F300*'Расчет субсидий'!G300</f>
        <v>0</v>
      </c>
      <c r="H300" s="62">
        <f t="shared" si="34"/>
        <v>0</v>
      </c>
      <c r="I300" s="61">
        <f>'Расчет субсидий'!J300-1</f>
        <v>4.9164674785951767E-2</v>
      </c>
      <c r="J300" s="61">
        <f>I300*'Расчет субсидий'!K300</f>
        <v>0.49164674785951767</v>
      </c>
      <c r="K300" s="62">
        <f t="shared" si="35"/>
        <v>1.1897520175599814</v>
      </c>
      <c r="L300" s="61">
        <f>'Расчет субсидий'!N300-1</f>
        <v>0.27497620306716009</v>
      </c>
      <c r="M300" s="61">
        <f>L300*'Расчет субсидий'!O300</f>
        <v>4.1246430460074013</v>
      </c>
      <c r="N300" s="62">
        <f t="shared" si="36"/>
        <v>9.9813583778738977</v>
      </c>
      <c r="O300" s="61">
        <f>'Расчет субсидий'!R300-1</f>
        <v>-4.3087197716373815E-4</v>
      </c>
      <c r="P300" s="61">
        <f>O300*'Расчет субсидий'!S300</f>
        <v>-4.3087197716373815E-3</v>
      </c>
      <c r="Q300" s="62">
        <f t="shared" si="37"/>
        <v>-1.0426811656386547E-2</v>
      </c>
      <c r="R300" s="61">
        <f>'Расчет субсидий'!V300-1</f>
        <v>-0.32007198228128453</v>
      </c>
      <c r="S300" s="61">
        <f>R300*'Расчет субсидий'!W300</f>
        <v>-3.2007198228128453</v>
      </c>
      <c r="T300" s="62">
        <f t="shared" si="38"/>
        <v>-7.7455264036932432</v>
      </c>
      <c r="U300" s="61" t="s">
        <v>401</v>
      </c>
      <c r="V300" s="61" t="s">
        <v>401</v>
      </c>
      <c r="W300" s="63" t="s">
        <v>401</v>
      </c>
      <c r="X300" s="64">
        <f t="shared" si="39"/>
        <v>-0.34185774846647687</v>
      </c>
    </row>
    <row r="301" spans="1:24" ht="15" customHeight="1">
      <c r="A301" s="72" t="s">
        <v>280</v>
      </c>
      <c r="B301" s="60">
        <f>'Расчет субсидий'!AF301</f>
        <v>-17.381818181818176</v>
      </c>
      <c r="C301" s="61">
        <f>'Расчет субсидий'!D301-1</f>
        <v>-0.21888696535563756</v>
      </c>
      <c r="D301" s="61">
        <f>C301*'Расчет субсидий'!E301</f>
        <v>-3.2833044803345635</v>
      </c>
      <c r="E301" s="62">
        <f t="shared" si="33"/>
        <v>-30.485301101524552</v>
      </c>
      <c r="F301" s="61">
        <f>'Расчет субсидий'!F301-1</f>
        <v>0</v>
      </c>
      <c r="G301" s="61">
        <f>F301*'Расчет субсидий'!G301</f>
        <v>0</v>
      </c>
      <c r="H301" s="62">
        <f t="shared" si="34"/>
        <v>0</v>
      </c>
      <c r="I301" s="61">
        <f>'Расчет субсидий'!J301-1</f>
        <v>4.9164674785951767E-2</v>
      </c>
      <c r="J301" s="61">
        <f>I301*'Расчет субсидий'!K301</f>
        <v>0.49164674785951767</v>
      </c>
      <c r="K301" s="62">
        <f t="shared" si="35"/>
        <v>4.564912950916896</v>
      </c>
      <c r="L301" s="61">
        <f>'Расчет субсидий'!N301-1</f>
        <v>0.27497620306716009</v>
      </c>
      <c r="M301" s="61">
        <f>L301*'Расчет субсидий'!O301</f>
        <v>4.1246430460074013</v>
      </c>
      <c r="N301" s="62">
        <f t="shared" si="36"/>
        <v>38.297083303413942</v>
      </c>
      <c r="O301" s="61">
        <f>'Расчет субсидий'!R301-1</f>
        <v>-4.3087197716373815E-4</v>
      </c>
      <c r="P301" s="61">
        <f>O301*'Расчет субсидий'!S301</f>
        <v>-4.3087197716373815E-3</v>
      </c>
      <c r="Q301" s="62">
        <f t="shared" si="37"/>
        <v>-4.000622555330996E-2</v>
      </c>
      <c r="R301" s="61">
        <f>'Расчет субсидий'!V301-1</f>
        <v>-0.32007198228128453</v>
      </c>
      <c r="S301" s="61">
        <f>R301*'Расчет субсидий'!W301</f>
        <v>-3.2007198228128453</v>
      </c>
      <c r="T301" s="62">
        <f t="shared" si="38"/>
        <v>-29.718507109071155</v>
      </c>
      <c r="U301" s="61" t="s">
        <v>401</v>
      </c>
      <c r="V301" s="61" t="s">
        <v>401</v>
      </c>
      <c r="W301" s="63" t="s">
        <v>401</v>
      </c>
      <c r="X301" s="64">
        <f t="shared" si="39"/>
        <v>-1.8720432290521272</v>
      </c>
    </row>
    <row r="302" spans="1:24" ht="15" customHeight="1">
      <c r="A302" s="72" t="s">
        <v>281</v>
      </c>
      <c r="B302" s="60">
        <f>'Расчет субсидий'!AF302</f>
        <v>1.9454545454545453</v>
      </c>
      <c r="C302" s="61">
        <f>'Расчет субсидий'!D302-1</f>
        <v>0.22120372532989596</v>
      </c>
      <c r="D302" s="61">
        <f>C302*'Расчет субсидий'!E302</f>
        <v>3.3180558799484396</v>
      </c>
      <c r="E302" s="62">
        <f t="shared" si="33"/>
        <v>1.3649173262436363</v>
      </c>
      <c r="F302" s="61">
        <f>'Расчет субсидий'!F302-1</f>
        <v>0</v>
      </c>
      <c r="G302" s="61">
        <f>F302*'Расчет субсидий'!G302</f>
        <v>0</v>
      </c>
      <c r="H302" s="62">
        <f t="shared" si="34"/>
        <v>0</v>
      </c>
      <c r="I302" s="61">
        <f>'Расчет субсидий'!J302-1</f>
        <v>4.9164674785951767E-2</v>
      </c>
      <c r="J302" s="61">
        <f>I302*'Расчет субсидий'!K302</f>
        <v>0.49164674785951767</v>
      </c>
      <c r="K302" s="62">
        <f t="shared" si="35"/>
        <v>0.20224408172270439</v>
      </c>
      <c r="L302" s="61">
        <f>'Расчет субсидий'!N302-1</f>
        <v>0.27497620306716009</v>
      </c>
      <c r="M302" s="61">
        <f>L302*'Расчет субсидий'!O302</f>
        <v>4.1246430460074013</v>
      </c>
      <c r="N302" s="62">
        <f t="shared" si="36"/>
        <v>1.6967154748922775</v>
      </c>
      <c r="O302" s="61">
        <f>'Расчет субсидий'!R302-1</f>
        <v>-4.3087197716373815E-4</v>
      </c>
      <c r="P302" s="61">
        <f>O302*'Расчет субсидий'!S302</f>
        <v>-4.3087197716373815E-3</v>
      </c>
      <c r="Q302" s="62">
        <f t="shared" si="37"/>
        <v>-1.7724373799056614E-3</v>
      </c>
      <c r="R302" s="61">
        <f>'Расчет субсидий'!V302-1</f>
        <v>-0.32007198228128453</v>
      </c>
      <c r="S302" s="61">
        <f>R302*'Расчет субсидий'!W302</f>
        <v>-3.2007198228128453</v>
      </c>
      <c r="T302" s="62">
        <f t="shared" si="38"/>
        <v>-1.3166499000241674</v>
      </c>
      <c r="U302" s="61" t="s">
        <v>401</v>
      </c>
      <c r="V302" s="61" t="s">
        <v>401</v>
      </c>
      <c r="W302" s="63" t="s">
        <v>401</v>
      </c>
      <c r="X302" s="64">
        <f t="shared" si="39"/>
        <v>4.7293171312308768</v>
      </c>
    </row>
    <row r="303" spans="1:24" ht="15" customHeight="1">
      <c r="A303" s="72" t="s">
        <v>282</v>
      </c>
      <c r="B303" s="60">
        <f>'Расчет субсидий'!AF303</f>
        <v>-13.027272727272759</v>
      </c>
      <c r="C303" s="61">
        <f>'Расчет субсидий'!D303-1</f>
        <v>-0.23808497617672764</v>
      </c>
      <c r="D303" s="61">
        <f>C303*'Расчет субсидий'!E303</f>
        <v>-3.5712746426509145</v>
      </c>
      <c r="E303" s="62">
        <f t="shared" si="33"/>
        <v>-21.538740889162604</v>
      </c>
      <c r="F303" s="61">
        <f>'Расчет субсидий'!F303-1</f>
        <v>0</v>
      </c>
      <c r="G303" s="61">
        <f>F303*'Расчет субсидий'!G303</f>
        <v>0</v>
      </c>
      <c r="H303" s="62">
        <f t="shared" si="34"/>
        <v>0</v>
      </c>
      <c r="I303" s="61">
        <f>'Расчет субсидий'!J303-1</f>
        <v>4.9164674785951767E-2</v>
      </c>
      <c r="J303" s="61">
        <f>I303*'Расчет субсидий'!K303</f>
        <v>0.49164674785951767</v>
      </c>
      <c r="K303" s="62">
        <f t="shared" si="35"/>
        <v>2.9651743343058006</v>
      </c>
      <c r="L303" s="61">
        <f>'Расчет субсидий'!N303-1</f>
        <v>0.27497620306716009</v>
      </c>
      <c r="M303" s="61">
        <f>L303*'Расчет субсидий'!O303</f>
        <v>4.1246430460074013</v>
      </c>
      <c r="N303" s="62">
        <f t="shared" si="36"/>
        <v>24.876165156061816</v>
      </c>
      <c r="O303" s="61">
        <f>'Расчет субсидий'!R303-1</f>
        <v>-4.3087197716373815E-4</v>
      </c>
      <c r="P303" s="61">
        <f>O303*'Расчет субсидий'!S303</f>
        <v>-4.3087197716373815E-3</v>
      </c>
      <c r="Q303" s="62">
        <f t="shared" si="37"/>
        <v>-2.5986351656343581E-2</v>
      </c>
      <c r="R303" s="61">
        <f>'Расчет субсидий'!V303-1</f>
        <v>-0.32007198228128453</v>
      </c>
      <c r="S303" s="61">
        <f>R303*'Расчет субсидий'!W303</f>
        <v>-3.2007198228128453</v>
      </c>
      <c r="T303" s="62">
        <f t="shared" si="38"/>
        <v>-19.303884976821433</v>
      </c>
      <c r="U303" s="61" t="s">
        <v>401</v>
      </c>
      <c r="V303" s="61" t="s">
        <v>401</v>
      </c>
      <c r="W303" s="63" t="s">
        <v>401</v>
      </c>
      <c r="X303" s="64">
        <f t="shared" si="39"/>
        <v>-2.1600133913684783</v>
      </c>
    </row>
    <row r="304" spans="1:24" ht="15" customHeight="1">
      <c r="A304" s="72" t="s">
        <v>283</v>
      </c>
      <c r="B304" s="60">
        <f>'Расчет субсидий'!AF304</f>
        <v>4.5454545454546746E-2</v>
      </c>
      <c r="C304" s="61">
        <f>'Расчет субсидий'!D304-1</f>
        <v>-8.7439571749556966E-2</v>
      </c>
      <c r="D304" s="61">
        <f>C304*'Расчет субсидий'!E304</f>
        <v>-1.3115935762433546</v>
      </c>
      <c r="E304" s="62">
        <f t="shared" si="33"/>
        <v>-0.59816675572965572</v>
      </c>
      <c r="F304" s="61">
        <f>'Расчет субсидий'!F304-1</f>
        <v>0</v>
      </c>
      <c r="G304" s="61">
        <f>F304*'Расчет субсидий'!G304</f>
        <v>0</v>
      </c>
      <c r="H304" s="62">
        <f t="shared" si="34"/>
        <v>0</v>
      </c>
      <c r="I304" s="61">
        <f>'Расчет субсидий'!J304-1</f>
        <v>4.9164674785951767E-2</v>
      </c>
      <c r="J304" s="61">
        <f>I304*'Расчет субсидий'!K304</f>
        <v>0.49164674785951767</v>
      </c>
      <c r="K304" s="62">
        <f t="shared" si="35"/>
        <v>0.22422093662160369</v>
      </c>
      <c r="L304" s="61">
        <f>'Расчет субсидий'!N304-1</f>
        <v>0.27497620306716009</v>
      </c>
      <c r="M304" s="61">
        <f>L304*'Расчет субсидий'!O304</f>
        <v>4.1246430460074013</v>
      </c>
      <c r="N304" s="62">
        <f t="shared" si="36"/>
        <v>1.8810890767242983</v>
      </c>
      <c r="O304" s="61">
        <f>'Расчет субсидий'!R304-1</f>
        <v>-4.3087197716373815E-4</v>
      </c>
      <c r="P304" s="61">
        <f>O304*'Расчет субсидий'!S304</f>
        <v>-4.3087197716373815E-3</v>
      </c>
      <c r="Q304" s="62">
        <f t="shared" si="37"/>
        <v>-1.9650393032043596E-3</v>
      </c>
      <c r="R304" s="61">
        <f>'Расчет субсидий'!V304-1</f>
        <v>-0.32007198228128453</v>
      </c>
      <c r="S304" s="61">
        <f>R304*'Расчет субсидий'!W304</f>
        <v>-3.2007198228128453</v>
      </c>
      <c r="T304" s="62">
        <f t="shared" si="38"/>
        <v>-1.4597236728584952</v>
      </c>
      <c r="U304" s="61" t="s">
        <v>401</v>
      </c>
      <c r="V304" s="61" t="s">
        <v>401</v>
      </c>
      <c r="W304" s="63" t="s">
        <v>401</v>
      </c>
      <c r="X304" s="64">
        <f t="shared" si="39"/>
        <v>9.9667675039081693E-2</v>
      </c>
    </row>
    <row r="305" spans="1:24" ht="15" customHeight="1">
      <c r="A305" s="72" t="s">
        <v>284</v>
      </c>
      <c r="B305" s="60">
        <f>'Расчет субсидий'!AF305</f>
        <v>-1.3909090909090907</v>
      </c>
      <c r="C305" s="61">
        <f>'Расчет субсидий'!D305-1</f>
        <v>-0.18089592042111091</v>
      </c>
      <c r="D305" s="61">
        <f>C305*'Расчет субсидий'!E305</f>
        <v>-2.7134388063166637</v>
      </c>
      <c r="E305" s="62">
        <f t="shared" si="33"/>
        <v>-2.8983349380739067</v>
      </c>
      <c r="F305" s="61">
        <f>'Расчет субсидий'!F305-1</f>
        <v>0</v>
      </c>
      <c r="G305" s="61">
        <f>F305*'Расчет субсидий'!G305</f>
        <v>0</v>
      </c>
      <c r="H305" s="62">
        <f t="shared" si="34"/>
        <v>0</v>
      </c>
      <c r="I305" s="61">
        <f>'Расчет субсидий'!J305-1</f>
        <v>4.9164674785951767E-2</v>
      </c>
      <c r="J305" s="61">
        <f>I305*'Расчет субсидий'!K305</f>
        <v>0.49164674785951767</v>
      </c>
      <c r="K305" s="62">
        <f t="shared" si="35"/>
        <v>0.52514799419632008</v>
      </c>
      <c r="L305" s="61">
        <f>'Расчет субсидий'!N305-1</f>
        <v>0.27497620306716009</v>
      </c>
      <c r="M305" s="61">
        <f>L305*'Расчет субсидий'!O305</f>
        <v>4.1246430460074013</v>
      </c>
      <c r="N305" s="62">
        <f t="shared" si="36"/>
        <v>4.405699888826498</v>
      </c>
      <c r="O305" s="61">
        <f>'Расчет субсидий'!R305-1</f>
        <v>-4.3087197716373815E-4</v>
      </c>
      <c r="P305" s="61">
        <f>O305*'Расчет субсидий'!S305</f>
        <v>-4.3087197716373815E-3</v>
      </c>
      <c r="Q305" s="62">
        <f t="shared" si="37"/>
        <v>-4.6023197661340812E-3</v>
      </c>
      <c r="R305" s="61">
        <f>'Расчет субсидий'!V305-1</f>
        <v>-0.32007198228128453</v>
      </c>
      <c r="S305" s="61">
        <f>R305*'Расчет субсидий'!W305</f>
        <v>-3.2007198228128453</v>
      </c>
      <c r="T305" s="62">
        <f t="shared" si="38"/>
        <v>-3.4188197160918685</v>
      </c>
      <c r="U305" s="61" t="s">
        <v>401</v>
      </c>
      <c r="V305" s="61" t="s">
        <v>401</v>
      </c>
      <c r="W305" s="63" t="s">
        <v>401</v>
      </c>
      <c r="X305" s="64">
        <f t="shared" si="39"/>
        <v>-1.3021775550342274</v>
      </c>
    </row>
    <row r="306" spans="1:24" ht="15" customHeight="1">
      <c r="A306" s="72" t="s">
        <v>285</v>
      </c>
      <c r="B306" s="60">
        <f>'Расчет субсидий'!AF306</f>
        <v>-0.94545454545454533</v>
      </c>
      <c r="C306" s="61">
        <f>'Расчет субсидий'!D306-1</f>
        <v>-0.33440366136468802</v>
      </c>
      <c r="D306" s="61">
        <f>C306*'Расчет субсидий'!E306</f>
        <v>-5.01605492047032</v>
      </c>
      <c r="E306" s="62">
        <f t="shared" si="33"/>
        <v>-1.3155959425208152</v>
      </c>
      <c r="F306" s="61">
        <f>'Расчет субсидий'!F306-1</f>
        <v>0</v>
      </c>
      <c r="G306" s="61">
        <f>F306*'Расчет субсидий'!G306</f>
        <v>0</v>
      </c>
      <c r="H306" s="62">
        <f t="shared" si="34"/>
        <v>0</v>
      </c>
      <c r="I306" s="61">
        <f>'Расчет субсидий'!J306-1</f>
        <v>4.9164674785951767E-2</v>
      </c>
      <c r="J306" s="61">
        <f>I306*'Расчет субсидий'!K306</f>
        <v>0.49164674785951767</v>
      </c>
      <c r="K306" s="62">
        <f t="shared" si="35"/>
        <v>0.12894764449207607</v>
      </c>
      <c r="L306" s="61">
        <f>'Расчет субсидий'!N306-1</f>
        <v>0.27497620306716009</v>
      </c>
      <c r="M306" s="61">
        <f>L306*'Расчет субсидий'!O306</f>
        <v>4.1246430460074013</v>
      </c>
      <c r="N306" s="62">
        <f t="shared" si="36"/>
        <v>1.0817990914591584</v>
      </c>
      <c r="O306" s="61">
        <f>'Расчет субсидий'!R306-1</f>
        <v>-4.3087197716373815E-4</v>
      </c>
      <c r="P306" s="61">
        <f>O306*'Расчет субсидий'!S306</f>
        <v>-4.3087197716373815E-3</v>
      </c>
      <c r="Q306" s="62">
        <f t="shared" si="37"/>
        <v>-1.1300781867224561E-3</v>
      </c>
      <c r="R306" s="61">
        <f>'Расчет субсидий'!V306-1</f>
        <v>-0.32007198228128453</v>
      </c>
      <c r="S306" s="61">
        <f>R306*'Расчет субсидий'!W306</f>
        <v>-3.2007198228128453</v>
      </c>
      <c r="T306" s="62">
        <f t="shared" si="38"/>
        <v>-0.83947526069824219</v>
      </c>
      <c r="U306" s="61" t="s">
        <v>401</v>
      </c>
      <c r="V306" s="61" t="s">
        <v>401</v>
      </c>
      <c r="W306" s="63" t="s">
        <v>401</v>
      </c>
      <c r="X306" s="64">
        <f t="shared" si="39"/>
        <v>-3.6047936691878837</v>
      </c>
    </row>
    <row r="307" spans="1:24" ht="15" customHeight="1">
      <c r="A307" s="72" t="s">
        <v>286</v>
      </c>
      <c r="B307" s="60">
        <f>'Расчет субсидий'!AF307</f>
        <v>-0.33636363636363686</v>
      </c>
      <c r="C307" s="61">
        <f>'Расчет субсидий'!D307-1</f>
        <v>-0.29348159048595368</v>
      </c>
      <c r="D307" s="61">
        <f>C307*'Расчет субсидий'!E307</f>
        <v>-4.4022238572893055</v>
      </c>
      <c r="E307" s="62">
        <f t="shared" si="33"/>
        <v>-0.49507406804442877</v>
      </c>
      <c r="F307" s="61">
        <f>'Расчет субсидий'!F307-1</f>
        <v>0</v>
      </c>
      <c r="G307" s="61">
        <f>F307*'Расчет субсидий'!G307</f>
        <v>0</v>
      </c>
      <c r="H307" s="62">
        <f t="shared" si="34"/>
        <v>0</v>
      </c>
      <c r="I307" s="61">
        <f>'Расчет субсидий'!J307-1</f>
        <v>4.9164674785951767E-2</v>
      </c>
      <c r="J307" s="61">
        <f>I307*'Расчет субсидий'!K307</f>
        <v>0.49164674785951767</v>
      </c>
      <c r="K307" s="62">
        <f t="shared" si="35"/>
        <v>5.5290590254876516E-2</v>
      </c>
      <c r="L307" s="61">
        <f>'Расчет субсидий'!N307-1</f>
        <v>0.27497620306716009</v>
      </c>
      <c r="M307" s="61">
        <f>L307*'Расчет субсидий'!O307</f>
        <v>4.1246430460074013</v>
      </c>
      <c r="N307" s="62">
        <f t="shared" si="36"/>
        <v>0.46385733170675775</v>
      </c>
      <c r="O307" s="61">
        <f>'Расчет субсидий'!R307-1</f>
        <v>-4.3087197716373815E-4</v>
      </c>
      <c r="P307" s="61">
        <f>O307*'Расчет субсидий'!S307</f>
        <v>-4.3087197716373815E-3</v>
      </c>
      <c r="Q307" s="62">
        <f t="shared" si="37"/>
        <v>-4.8455859914435859E-4</v>
      </c>
      <c r="R307" s="61">
        <f>'Расчет субсидий'!V307-1</f>
        <v>-0.32007198228128453</v>
      </c>
      <c r="S307" s="61">
        <f>R307*'Расчет субсидий'!W307</f>
        <v>-3.2007198228128453</v>
      </c>
      <c r="T307" s="62">
        <f t="shared" si="38"/>
        <v>-0.35995293168169806</v>
      </c>
      <c r="U307" s="61" t="s">
        <v>401</v>
      </c>
      <c r="V307" s="61" t="s">
        <v>401</v>
      </c>
      <c r="W307" s="63" t="s">
        <v>401</v>
      </c>
      <c r="X307" s="64">
        <f t="shared" si="39"/>
        <v>-2.9909626060068693</v>
      </c>
    </row>
    <row r="308" spans="1:24" ht="15" customHeight="1">
      <c r="A308" s="72" t="s">
        <v>287</v>
      </c>
      <c r="B308" s="60">
        <f>'Расчет субсидий'!AF308</f>
        <v>-8.1545454545454277</v>
      </c>
      <c r="C308" s="61">
        <f>'Расчет субсидий'!D308-1</f>
        <v>-0.21326799579175137</v>
      </c>
      <c r="D308" s="61">
        <f>C308*'Расчет субсидий'!E308</f>
        <v>-3.1990199368762706</v>
      </c>
      <c r="E308" s="62">
        <f t="shared" si="33"/>
        <v>-14.59176436700656</v>
      </c>
      <c r="F308" s="61">
        <f>'Расчет субсидий'!F308-1</f>
        <v>0</v>
      </c>
      <c r="G308" s="61">
        <f>F308*'Расчет субсидий'!G308</f>
        <v>0</v>
      </c>
      <c r="H308" s="62">
        <f t="shared" si="34"/>
        <v>0</v>
      </c>
      <c r="I308" s="61">
        <f>'Расчет субсидий'!J308-1</f>
        <v>4.9164674785951767E-2</v>
      </c>
      <c r="J308" s="61">
        <f>I308*'Расчет субсидий'!K308</f>
        <v>0.49164674785951767</v>
      </c>
      <c r="K308" s="62">
        <f t="shared" si="35"/>
        <v>2.2425597958530759</v>
      </c>
      <c r="L308" s="61">
        <f>'Расчет субсидий'!N308-1</f>
        <v>0.27497620306716009</v>
      </c>
      <c r="M308" s="61">
        <f>L308*'Расчет субсидий'!O308</f>
        <v>4.1246430460074013</v>
      </c>
      <c r="N308" s="62">
        <f t="shared" si="36"/>
        <v>18.81383067719219</v>
      </c>
      <c r="O308" s="61">
        <f>'Расчет субсидий'!R308-1</f>
        <v>-4.3087197716373815E-4</v>
      </c>
      <c r="P308" s="61">
        <f>O308*'Расчет субсидий'!S308</f>
        <v>-4.3087197716373815E-3</v>
      </c>
      <c r="Q308" s="62">
        <f t="shared" si="37"/>
        <v>-1.9653464145830576E-2</v>
      </c>
      <c r="R308" s="61">
        <f>'Расчет субсидий'!V308-1</f>
        <v>-0.32007198228128453</v>
      </c>
      <c r="S308" s="61">
        <f>R308*'Расчет субсидий'!W308</f>
        <v>-3.2007198228128453</v>
      </c>
      <c r="T308" s="62">
        <f t="shared" si="38"/>
        <v>-14.599518096438301</v>
      </c>
      <c r="U308" s="61" t="s">
        <v>401</v>
      </c>
      <c r="V308" s="61" t="s">
        <v>401</v>
      </c>
      <c r="W308" s="63" t="s">
        <v>401</v>
      </c>
      <c r="X308" s="64">
        <f t="shared" si="39"/>
        <v>-1.7877586855938343</v>
      </c>
    </row>
    <row r="309" spans="1:24" ht="15" customHeight="1">
      <c r="A309" s="72" t="s">
        <v>288</v>
      </c>
      <c r="B309" s="60">
        <f>'Расчет субсидий'!AF309</f>
        <v>-52.781818181818153</v>
      </c>
      <c r="C309" s="61">
        <f>'Расчет субсидий'!D309-1</f>
        <v>-0.58693906441479138</v>
      </c>
      <c r="D309" s="61">
        <f>C309*'Расчет субсидий'!E309</f>
        <v>-8.8040859662218711</v>
      </c>
      <c r="E309" s="62">
        <f t="shared" si="33"/>
        <v>-62.857660318546671</v>
      </c>
      <c r="F309" s="61">
        <f>'Расчет субсидий'!F309-1</f>
        <v>0</v>
      </c>
      <c r="G309" s="61">
        <f>F309*'Расчет субсидий'!G309</f>
        <v>0</v>
      </c>
      <c r="H309" s="62">
        <f t="shared" si="34"/>
        <v>0</v>
      </c>
      <c r="I309" s="61">
        <f>'Расчет субсидий'!J309-1</f>
        <v>4.9164674785951767E-2</v>
      </c>
      <c r="J309" s="61">
        <f>I309*'Расчет субсидий'!K309</f>
        <v>0.49164674785951767</v>
      </c>
      <c r="K309" s="62">
        <f t="shared" si="35"/>
        <v>3.5101615763678833</v>
      </c>
      <c r="L309" s="61">
        <f>'Расчет субсидий'!N309-1</f>
        <v>0.27497620306716009</v>
      </c>
      <c r="M309" s="61">
        <f>L309*'Расчет субсидий'!O309</f>
        <v>4.1246430460074013</v>
      </c>
      <c r="N309" s="62">
        <f t="shared" si="36"/>
        <v>29.448305311408536</v>
      </c>
      <c r="O309" s="61">
        <f>'Расчет субсидий'!R309-1</f>
        <v>-4.3087197716373815E-4</v>
      </c>
      <c r="P309" s="61">
        <f>O309*'Расчет субсидий'!S309</f>
        <v>-4.3087197716373815E-3</v>
      </c>
      <c r="Q309" s="62">
        <f t="shared" si="37"/>
        <v>-3.0762539672203285E-2</v>
      </c>
      <c r="R309" s="61">
        <f>'Расчет субсидий'!V309-1</f>
        <v>-0.32007198228128453</v>
      </c>
      <c r="S309" s="61">
        <f>R309*'Расчет субсидий'!W309</f>
        <v>-3.2007198228128453</v>
      </c>
      <c r="T309" s="62">
        <f t="shared" si="38"/>
        <v>-22.851862211375703</v>
      </c>
      <c r="U309" s="61" t="s">
        <v>401</v>
      </c>
      <c r="V309" s="61" t="s">
        <v>401</v>
      </c>
      <c r="W309" s="63" t="s">
        <v>401</v>
      </c>
      <c r="X309" s="64">
        <f t="shared" si="39"/>
        <v>-7.3928247149394348</v>
      </c>
    </row>
    <row r="310" spans="1:24" ht="15" customHeight="1">
      <c r="A310" s="72" t="s">
        <v>289</v>
      </c>
      <c r="B310" s="60">
        <f>'Расчет субсидий'!AF310</f>
        <v>-45.281818181818153</v>
      </c>
      <c r="C310" s="61">
        <f>'Расчет субсидий'!D310-1</f>
        <v>-0.4381895281230932</v>
      </c>
      <c r="D310" s="61">
        <f>C310*'Расчет субсидий'!E310</f>
        <v>-6.572842921846398</v>
      </c>
      <c r="E310" s="62">
        <f t="shared" si="33"/>
        <v>-57.662611408835751</v>
      </c>
      <c r="F310" s="61">
        <f>'Расчет субсидий'!F310-1</f>
        <v>0</v>
      </c>
      <c r="G310" s="61">
        <f>F310*'Расчет субсидий'!G310</f>
        <v>0</v>
      </c>
      <c r="H310" s="62">
        <f t="shared" si="34"/>
        <v>0</v>
      </c>
      <c r="I310" s="61">
        <f>'Расчет субсидий'!J310-1</f>
        <v>4.9164674785951767E-2</v>
      </c>
      <c r="J310" s="61">
        <f>I310*'Расчет субсидий'!K310</f>
        <v>0.49164674785951767</v>
      </c>
      <c r="K310" s="62">
        <f t="shared" si="35"/>
        <v>4.313146641313228</v>
      </c>
      <c r="L310" s="61">
        <f>'Расчет субсидий'!N310-1</f>
        <v>0.27497620306716009</v>
      </c>
      <c r="M310" s="61">
        <f>L310*'Расчет субсидий'!O310</f>
        <v>4.1246430460074013</v>
      </c>
      <c r="N310" s="62">
        <f t="shared" si="36"/>
        <v>36.184903852117259</v>
      </c>
      <c r="O310" s="61">
        <f>'Расчет субсидий'!R310-1</f>
        <v>-4.3087197716373815E-4</v>
      </c>
      <c r="P310" s="61">
        <f>O310*'Расчет субсидий'!S310</f>
        <v>-4.3087197716373815E-3</v>
      </c>
      <c r="Q310" s="62">
        <f t="shared" si="37"/>
        <v>-3.7799782653515836E-2</v>
      </c>
      <c r="R310" s="61">
        <f>'Расчет субсидий'!V310-1</f>
        <v>-0.32007198228128453</v>
      </c>
      <c r="S310" s="61">
        <f>R310*'Расчет субсидий'!W310</f>
        <v>-3.2007198228128453</v>
      </c>
      <c r="T310" s="62">
        <f t="shared" si="38"/>
        <v>-28.079457483759377</v>
      </c>
      <c r="U310" s="61" t="s">
        <v>401</v>
      </c>
      <c r="V310" s="61" t="s">
        <v>401</v>
      </c>
      <c r="W310" s="63" t="s">
        <v>401</v>
      </c>
      <c r="X310" s="64">
        <f t="shared" si="39"/>
        <v>-5.1615816705639617</v>
      </c>
    </row>
    <row r="311" spans="1:24" ht="15" customHeight="1">
      <c r="A311" s="72" t="s">
        <v>290</v>
      </c>
      <c r="B311" s="60">
        <f>'Расчет субсидий'!AF311</f>
        <v>-0.47272727272727622</v>
      </c>
      <c r="C311" s="61">
        <f>'Расчет субсидий'!D311-1</f>
        <v>-0.15391511055367502</v>
      </c>
      <c r="D311" s="61">
        <f>C311*'Расчет субсидий'!E311</f>
        <v>-2.3087266583051251</v>
      </c>
      <c r="E311" s="62">
        <f t="shared" si="33"/>
        <v>-1.2160892755454675</v>
      </c>
      <c r="F311" s="61">
        <f>'Расчет субсидий'!F311-1</f>
        <v>0</v>
      </c>
      <c r="G311" s="61">
        <f>F311*'Расчет субсидий'!G311</f>
        <v>0</v>
      </c>
      <c r="H311" s="62">
        <f t="shared" si="34"/>
        <v>0</v>
      </c>
      <c r="I311" s="61">
        <f>'Расчет субсидий'!J311-1</f>
        <v>4.9164674785951767E-2</v>
      </c>
      <c r="J311" s="61">
        <f>I311*'Расчет субсидий'!K311</f>
        <v>0.49164674785951767</v>
      </c>
      <c r="K311" s="62">
        <f t="shared" si="35"/>
        <v>0.25896800527598379</v>
      </c>
      <c r="L311" s="61">
        <f>'Расчет субсидий'!N311-1</f>
        <v>0.27497620306716009</v>
      </c>
      <c r="M311" s="61">
        <f>L311*'Расчет субсидий'!O311</f>
        <v>4.1246430460074013</v>
      </c>
      <c r="N311" s="62">
        <f t="shared" si="36"/>
        <v>2.1725976765846644</v>
      </c>
      <c r="O311" s="61">
        <f>'Расчет субсидий'!R311-1</f>
        <v>-4.3087197716373815E-4</v>
      </c>
      <c r="P311" s="61">
        <f>O311*'Расчет субсидий'!S311</f>
        <v>-4.3087197716373815E-3</v>
      </c>
      <c r="Q311" s="62">
        <f t="shared" si="37"/>
        <v>-2.2695575012182481E-3</v>
      </c>
      <c r="R311" s="61">
        <f>'Расчет субсидий'!V311-1</f>
        <v>-0.32007198228128453</v>
      </c>
      <c r="S311" s="61">
        <f>R311*'Расчет субсидий'!W311</f>
        <v>-3.2007198228128453</v>
      </c>
      <c r="T311" s="62">
        <f t="shared" si="38"/>
        <v>-1.6859341215412387</v>
      </c>
      <c r="U311" s="61" t="s">
        <v>401</v>
      </c>
      <c r="V311" s="61" t="s">
        <v>401</v>
      </c>
      <c r="W311" s="63" t="s">
        <v>401</v>
      </c>
      <c r="X311" s="64">
        <f t="shared" si="39"/>
        <v>-0.89746540702268884</v>
      </c>
    </row>
    <row r="312" spans="1:24" ht="15" customHeight="1">
      <c r="A312" s="72" t="s">
        <v>291</v>
      </c>
      <c r="B312" s="60">
        <f>'Расчет субсидий'!AF312</f>
        <v>-1.0272727272727309</v>
      </c>
      <c r="C312" s="61">
        <f>'Расчет субсидий'!D312-1</f>
        <v>-0.1240215968789673</v>
      </c>
      <c r="D312" s="61">
        <f>C312*'Расчет субсидий'!E312</f>
        <v>-1.8603239531845095</v>
      </c>
      <c r="E312" s="62">
        <f t="shared" si="33"/>
        <v>-4.2556641932274832</v>
      </c>
      <c r="F312" s="61">
        <f>'Расчет субсидий'!F312-1</f>
        <v>0</v>
      </c>
      <c r="G312" s="61">
        <f>F312*'Расчет субсидий'!G312</f>
        <v>0</v>
      </c>
      <c r="H312" s="62">
        <f t="shared" si="34"/>
        <v>0</v>
      </c>
      <c r="I312" s="61">
        <f>'Расчет субсидий'!J312-1</f>
        <v>4.9164674785951767E-2</v>
      </c>
      <c r="J312" s="61">
        <f>I312*'Расчет субсидий'!K312</f>
        <v>0.49164674785951767</v>
      </c>
      <c r="K312" s="62">
        <f t="shared" si="35"/>
        <v>1.1246876959257079</v>
      </c>
      <c r="L312" s="61">
        <f>'Расчет субсидий'!N312-1</f>
        <v>0.27497620306716009</v>
      </c>
      <c r="M312" s="61">
        <f>L312*'Расчет субсидий'!O312</f>
        <v>4.1246430460074013</v>
      </c>
      <c r="N312" s="62">
        <f t="shared" si="36"/>
        <v>9.4355048703700142</v>
      </c>
      <c r="O312" s="61">
        <f>'Расчет субсидий'!R312-1</f>
        <v>-4.3087197716373815E-4</v>
      </c>
      <c r="P312" s="61">
        <f>O312*'Расчет субсидий'!S312</f>
        <v>-4.3087197716373815E-3</v>
      </c>
      <c r="Q312" s="62">
        <f t="shared" si="37"/>
        <v>-9.8565975132557278E-3</v>
      </c>
      <c r="R312" s="61">
        <f>'Расчет субсидий'!V312-1</f>
        <v>-0.32007198228128453</v>
      </c>
      <c r="S312" s="61">
        <f>R312*'Расчет субсидий'!W312</f>
        <v>-3.2007198228128453</v>
      </c>
      <c r="T312" s="62">
        <f t="shared" si="38"/>
        <v>-7.3219445028277139</v>
      </c>
      <c r="U312" s="61" t="s">
        <v>401</v>
      </c>
      <c r="V312" s="61" t="s">
        <v>401</v>
      </c>
      <c r="W312" s="63" t="s">
        <v>401</v>
      </c>
      <c r="X312" s="64">
        <f t="shared" si="39"/>
        <v>-0.44906270190207298</v>
      </c>
    </row>
    <row r="313" spans="1:24" ht="15" customHeight="1">
      <c r="A313" s="72" t="s">
        <v>292</v>
      </c>
      <c r="B313" s="60">
        <f>'Расчет субсидий'!AF313</f>
        <v>3.2272727272727195</v>
      </c>
      <c r="C313" s="61">
        <f>'Расчет субсидий'!D313-1</f>
        <v>-2.9895067826479771E-3</v>
      </c>
      <c r="D313" s="61">
        <f>C313*'Расчет субсидий'!E313</f>
        <v>-4.4842601739719656E-2</v>
      </c>
      <c r="E313" s="62">
        <f t="shared" ref="E313:E376" si="40">$B313*D313/$X313</f>
        <v>-0.1059113952103778</v>
      </c>
      <c r="F313" s="61">
        <f>'Расчет субсидий'!F313-1</f>
        <v>0</v>
      </c>
      <c r="G313" s="61">
        <f>F313*'Расчет субсидий'!G313</f>
        <v>0</v>
      </c>
      <c r="H313" s="62">
        <f t="shared" ref="H313:H376" si="41">$B313*G313/$X313</f>
        <v>0</v>
      </c>
      <c r="I313" s="61">
        <f>'Расчет субсидий'!J313-1</f>
        <v>4.9164674785951767E-2</v>
      </c>
      <c r="J313" s="61">
        <f>I313*'Расчет субсидий'!K313</f>
        <v>0.49164674785951767</v>
      </c>
      <c r="K313" s="62">
        <f t="shared" ref="K313:K376" si="42">$B313*J313/$X313</f>
        <v>1.1611947343885733</v>
      </c>
      <c r="L313" s="61">
        <f>'Расчет субсидий'!N313-1</f>
        <v>0.27497620306716009</v>
      </c>
      <c r="M313" s="61">
        <f>L313*'Расчет субсидий'!O313</f>
        <v>4.1246430460074013</v>
      </c>
      <c r="N313" s="62">
        <f t="shared" ref="N313:N376" si="43">$B313*M313/$X313</f>
        <v>9.7417786390499792</v>
      </c>
      <c r="O313" s="61">
        <f>'Расчет субсидий'!R313-1</f>
        <v>-4.3087197716373815E-4</v>
      </c>
      <c r="P313" s="61">
        <f>O313*'Расчет субсидий'!S313</f>
        <v>-4.3087197716373815E-3</v>
      </c>
      <c r="Q313" s="62">
        <f t="shared" ref="Q313:Q376" si="44">$B313*P313/$X313</f>
        <v>-1.0176539827760414E-2</v>
      </c>
      <c r="R313" s="61">
        <f>'Расчет субсидий'!V313-1</f>
        <v>-0.32007198228128453</v>
      </c>
      <c r="S313" s="61">
        <f>R313*'Расчет субсидий'!W313</f>
        <v>-3.2007198228128453</v>
      </c>
      <c r="T313" s="62">
        <f t="shared" ref="T313:T376" si="45">$B313*S313/$X313</f>
        <v>-7.5596127111276967</v>
      </c>
      <c r="U313" s="61" t="s">
        <v>401</v>
      </c>
      <c r="V313" s="61" t="s">
        <v>401</v>
      </c>
      <c r="W313" s="63" t="s">
        <v>401</v>
      </c>
      <c r="X313" s="64">
        <f t="shared" ref="X313:X376" si="46">D313+G313+J313+M313+P313+S313</f>
        <v>1.3664186495427173</v>
      </c>
    </row>
    <row r="314" spans="1:24" ht="15" customHeight="1">
      <c r="A314" s="72" t="s">
        <v>293</v>
      </c>
      <c r="B314" s="60">
        <f>'Расчет субсидий'!AF314</f>
        <v>-11.436363636363637</v>
      </c>
      <c r="C314" s="61">
        <f>'Расчет субсидий'!D314-1</f>
        <v>-0.27537612550254476</v>
      </c>
      <c r="D314" s="61">
        <f>C314*'Расчет субсидий'!E314</f>
        <v>-4.1306418825381712</v>
      </c>
      <c r="E314" s="62">
        <f t="shared" si="40"/>
        <v>-17.371427183581236</v>
      </c>
      <c r="F314" s="61">
        <f>'Расчет субсидий'!F314-1</f>
        <v>0</v>
      </c>
      <c r="G314" s="61">
        <f>F314*'Расчет субсидий'!G314</f>
        <v>0</v>
      </c>
      <c r="H314" s="62">
        <f t="shared" si="41"/>
        <v>0</v>
      </c>
      <c r="I314" s="61">
        <f>'Расчет субсидий'!J314-1</f>
        <v>4.9164674785951767E-2</v>
      </c>
      <c r="J314" s="61">
        <f>I314*'Расчет субсидий'!K314</f>
        <v>0.49164674785951767</v>
      </c>
      <c r="K314" s="62">
        <f t="shared" si="42"/>
        <v>2.067621915274378</v>
      </c>
      <c r="L314" s="61">
        <f>'Расчет субсидий'!N314-1</f>
        <v>0.27497620306716009</v>
      </c>
      <c r="M314" s="61">
        <f>L314*'Расчет субсидий'!O314</f>
        <v>4.1246430460074013</v>
      </c>
      <c r="N314" s="62">
        <f t="shared" si="43"/>
        <v>17.346199058039538</v>
      </c>
      <c r="O314" s="61">
        <f>'Расчет субсидий'!R314-1</f>
        <v>-4.3087197716373815E-4</v>
      </c>
      <c r="P314" s="61">
        <f>O314*'Расчет субсидий'!S314</f>
        <v>-4.3087197716373815E-3</v>
      </c>
      <c r="Q314" s="62">
        <f t="shared" si="44"/>
        <v>-1.8120334295710729E-2</v>
      </c>
      <c r="R314" s="61">
        <f>'Расчет субсидий'!V314-1</f>
        <v>-0.32007198228128453</v>
      </c>
      <c r="S314" s="61">
        <f>R314*'Расчет субсидий'!W314</f>
        <v>-3.2007198228128453</v>
      </c>
      <c r="T314" s="62">
        <f t="shared" si="45"/>
        <v>-13.460637091800605</v>
      </c>
      <c r="U314" s="61" t="s">
        <v>401</v>
      </c>
      <c r="V314" s="61" t="s">
        <v>401</v>
      </c>
      <c r="W314" s="63" t="s">
        <v>401</v>
      </c>
      <c r="X314" s="64">
        <f t="shared" si="46"/>
        <v>-2.7193806312557349</v>
      </c>
    </row>
    <row r="315" spans="1:24" ht="15" customHeight="1">
      <c r="A315" s="68" t="s">
        <v>294</v>
      </c>
      <c r="B315" s="69"/>
      <c r="C315" s="70"/>
      <c r="D315" s="70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</row>
    <row r="316" spans="1:24" ht="15" customHeight="1">
      <c r="A316" s="72" t="s">
        <v>295</v>
      </c>
      <c r="B316" s="60">
        <f>'Расчет субсидий'!AF316</f>
        <v>1.6909090909090949</v>
      </c>
      <c r="C316" s="61">
        <f>'Расчет субсидий'!D316-1</f>
        <v>-0.16456768725797355</v>
      </c>
      <c r="D316" s="61">
        <f>C316*'Расчет субсидий'!E316</f>
        <v>-2.4685153088696032</v>
      </c>
      <c r="E316" s="62">
        <f t="shared" si="40"/>
        <v>-1.1994966120599289</v>
      </c>
      <c r="F316" s="61">
        <f>'Расчет субсидий'!F316-1</f>
        <v>0</v>
      </c>
      <c r="G316" s="61">
        <f>F316*'Расчет субсидий'!G316</f>
        <v>0</v>
      </c>
      <c r="H316" s="62">
        <f t="shared" si="41"/>
        <v>0</v>
      </c>
      <c r="I316" s="61">
        <f>'Расчет субсидий'!J316-1</f>
        <v>5.4633451111969489E-3</v>
      </c>
      <c r="J316" s="61">
        <f>I316*'Расчет субсидий'!K316</f>
        <v>5.4633451111969489E-2</v>
      </c>
      <c r="K316" s="62">
        <f t="shared" si="42"/>
        <v>2.6547390359899461E-2</v>
      </c>
      <c r="L316" s="61">
        <f>'Расчет субсидий'!N316-1</f>
        <v>0.2589785344189488</v>
      </c>
      <c r="M316" s="61">
        <f>L316*'Расчет субсидий'!O316</f>
        <v>3.8846780162842318</v>
      </c>
      <c r="N316" s="62">
        <f t="shared" si="43"/>
        <v>1.887635901115962</v>
      </c>
      <c r="O316" s="61">
        <f>'Расчет субсидий'!R316-1</f>
        <v>-8.9273927392740093E-3</v>
      </c>
      <c r="P316" s="61">
        <f>O316*'Расчет субсидий'!S316</f>
        <v>-8.9273927392740093E-2</v>
      </c>
      <c r="Q316" s="62">
        <f t="shared" si="44"/>
        <v>-4.3379829595592917E-2</v>
      </c>
      <c r="R316" s="61">
        <f>'Расчет субсидий'!V316-1</f>
        <v>0.20982999999999996</v>
      </c>
      <c r="S316" s="61">
        <f>R316*'Расчет субсидий'!W316</f>
        <v>2.0982999999999996</v>
      </c>
      <c r="T316" s="62">
        <f t="shared" si="45"/>
        <v>1.0196022410887551</v>
      </c>
      <c r="U316" s="61" t="s">
        <v>401</v>
      </c>
      <c r="V316" s="61" t="s">
        <v>401</v>
      </c>
      <c r="W316" s="63" t="s">
        <v>401</v>
      </c>
      <c r="X316" s="64">
        <f t="shared" si="46"/>
        <v>3.4798222311338574</v>
      </c>
    </row>
    <row r="317" spans="1:24" ht="15" customHeight="1">
      <c r="A317" s="72" t="s">
        <v>296</v>
      </c>
      <c r="B317" s="60">
        <f>'Расчет субсидий'!AF317</f>
        <v>3.4181818181818073</v>
      </c>
      <c r="C317" s="61">
        <f>'Расчет субсидий'!D317-1</f>
        <v>-0.15964418764043942</v>
      </c>
      <c r="D317" s="61">
        <f>C317*'Расчет субсидий'!E317</f>
        <v>-2.3946628146065914</v>
      </c>
      <c r="E317" s="62">
        <f t="shared" si="40"/>
        <v>-2.3033601908093009</v>
      </c>
      <c r="F317" s="61">
        <f>'Расчет субсидий'!F317-1</f>
        <v>0</v>
      </c>
      <c r="G317" s="61">
        <f>F317*'Расчет субсидий'!G317</f>
        <v>0</v>
      </c>
      <c r="H317" s="62">
        <f t="shared" si="41"/>
        <v>0</v>
      </c>
      <c r="I317" s="61">
        <f>'Расчет субсидий'!J317-1</f>
        <v>5.4633451111969489E-3</v>
      </c>
      <c r="J317" s="61">
        <f>I317*'Расчет субсидий'!K317</f>
        <v>5.4633451111969489E-2</v>
      </c>
      <c r="K317" s="62">
        <f t="shared" si="42"/>
        <v>5.255041152777512E-2</v>
      </c>
      <c r="L317" s="61">
        <f>'Расчет субсидий'!N317-1</f>
        <v>0.2589785344189488</v>
      </c>
      <c r="M317" s="61">
        <f>L317*'Расчет субсидий'!O317</f>
        <v>3.8846780162842318</v>
      </c>
      <c r="N317" s="62">
        <f t="shared" si="43"/>
        <v>3.7365647648774054</v>
      </c>
      <c r="O317" s="61">
        <f>'Расчет субсидий'!R317-1</f>
        <v>-8.9273927392740093E-3</v>
      </c>
      <c r="P317" s="61">
        <f>O317*'Расчет субсидий'!S317</f>
        <v>-8.9273927392740093E-2</v>
      </c>
      <c r="Q317" s="62">
        <f t="shared" si="44"/>
        <v>-8.5870131351841086E-2</v>
      </c>
      <c r="R317" s="61">
        <f>'Расчет субсидий'!V317-1</f>
        <v>0.20982999999999996</v>
      </c>
      <c r="S317" s="61">
        <f>R317*'Расчет субсидий'!W317</f>
        <v>2.0982999999999996</v>
      </c>
      <c r="T317" s="62">
        <f t="shared" si="45"/>
        <v>2.0182969639377686</v>
      </c>
      <c r="U317" s="61" t="s">
        <v>401</v>
      </c>
      <c r="V317" s="61" t="s">
        <v>401</v>
      </c>
      <c r="W317" s="63" t="s">
        <v>401</v>
      </c>
      <c r="X317" s="64">
        <f t="shared" si="46"/>
        <v>3.5536747253968697</v>
      </c>
    </row>
    <row r="318" spans="1:24" ht="15" customHeight="1">
      <c r="A318" s="72" t="s">
        <v>297</v>
      </c>
      <c r="B318" s="60">
        <f>'Расчет субсидий'!AF318</f>
        <v>30.463636363636397</v>
      </c>
      <c r="C318" s="61">
        <f>'Расчет субсидий'!D318-1</f>
        <v>-2.8427242334137515E-2</v>
      </c>
      <c r="D318" s="61">
        <f>C318*'Расчет субсидий'!E318</f>
        <v>-0.42640863501206272</v>
      </c>
      <c r="E318" s="62">
        <f t="shared" si="40"/>
        <v>-2.3524311563627909</v>
      </c>
      <c r="F318" s="61">
        <f>'Расчет субсидий'!F318-1</f>
        <v>0</v>
      </c>
      <c r="G318" s="61">
        <f>F318*'Расчет субсидий'!G318</f>
        <v>0</v>
      </c>
      <c r="H318" s="62">
        <f t="shared" si="41"/>
        <v>0</v>
      </c>
      <c r="I318" s="61">
        <f>'Расчет субсидий'!J318-1</f>
        <v>5.4633451111969489E-3</v>
      </c>
      <c r="J318" s="61">
        <f>I318*'Расчет субсидий'!K318</f>
        <v>5.4633451111969489E-2</v>
      </c>
      <c r="K318" s="62">
        <f t="shared" si="42"/>
        <v>0.30140438542428816</v>
      </c>
      <c r="L318" s="61">
        <f>'Расчет субсидий'!N318-1</f>
        <v>0.2589785344189488</v>
      </c>
      <c r="M318" s="61">
        <f>L318*'Расчет субсидий'!O318</f>
        <v>3.8846780162842318</v>
      </c>
      <c r="N318" s="62">
        <f t="shared" si="43"/>
        <v>21.431173873123161</v>
      </c>
      <c r="O318" s="61">
        <f>'Расчет субсидий'!R318-1</f>
        <v>-8.9273927392740093E-3</v>
      </c>
      <c r="P318" s="61">
        <f>O318*'Расчет субсидий'!S318</f>
        <v>-8.9273927392740093E-2</v>
      </c>
      <c r="Q318" s="62">
        <f t="shared" si="44"/>
        <v>-0.49251058962164396</v>
      </c>
      <c r="R318" s="61">
        <f>'Расчет субсидий'!V318-1</f>
        <v>0.20982999999999996</v>
      </c>
      <c r="S318" s="61">
        <f>R318*'Расчет субсидий'!W318</f>
        <v>2.0982999999999996</v>
      </c>
      <c r="T318" s="62">
        <f t="shared" si="45"/>
        <v>11.575999851073384</v>
      </c>
      <c r="U318" s="61" t="s">
        <v>401</v>
      </c>
      <c r="V318" s="61" t="s">
        <v>401</v>
      </c>
      <c r="W318" s="63" t="s">
        <v>401</v>
      </c>
      <c r="X318" s="64">
        <f t="shared" si="46"/>
        <v>5.5219289049913982</v>
      </c>
    </row>
    <row r="319" spans="1:24" ht="15" customHeight="1">
      <c r="A319" s="72" t="s">
        <v>298</v>
      </c>
      <c r="B319" s="60">
        <f>'Расчет субсидий'!AF319</f>
        <v>72.799999999999955</v>
      </c>
      <c r="C319" s="61">
        <f>'Расчет субсидий'!D319-1</f>
        <v>0.22561363024331582</v>
      </c>
      <c r="D319" s="61">
        <f>C319*'Расчет субсидий'!E319</f>
        <v>3.3842044536497373</v>
      </c>
      <c r="E319" s="62">
        <f t="shared" si="40"/>
        <v>26.399033017290485</v>
      </c>
      <c r="F319" s="61">
        <f>'Расчет субсидий'!F319-1</f>
        <v>0</v>
      </c>
      <c r="G319" s="61">
        <f>F319*'Расчет субсидий'!G319</f>
        <v>0</v>
      </c>
      <c r="H319" s="62">
        <f t="shared" si="41"/>
        <v>0</v>
      </c>
      <c r="I319" s="61">
        <f>'Расчет субсидий'!J319-1</f>
        <v>5.4633451111969489E-3</v>
      </c>
      <c r="J319" s="61">
        <f>I319*'Расчет субсидий'!K319</f>
        <v>5.4633451111969489E-2</v>
      </c>
      <c r="K319" s="62">
        <f t="shared" si="42"/>
        <v>0.4261770526889927</v>
      </c>
      <c r="L319" s="61">
        <f>'Расчет субсидий'!N319-1</f>
        <v>0.2589785344189488</v>
      </c>
      <c r="M319" s="61">
        <f>L319*'Расчет субсидий'!O319</f>
        <v>3.8846780162842318</v>
      </c>
      <c r="N319" s="62">
        <f t="shared" si="43"/>
        <v>30.303057814025312</v>
      </c>
      <c r="O319" s="61">
        <f>'Расчет субсидий'!R319-1</f>
        <v>-8.9273927392740093E-3</v>
      </c>
      <c r="P319" s="61">
        <f>O319*'Расчет субсидий'!S319</f>
        <v>-8.9273927392740093E-2</v>
      </c>
      <c r="Q319" s="62">
        <f t="shared" si="44"/>
        <v>-0.69639567854196205</v>
      </c>
      <c r="R319" s="61">
        <f>'Расчет субсидий'!V319-1</f>
        <v>0.20982999999999996</v>
      </c>
      <c r="S319" s="61">
        <f>R319*'Расчет субсидий'!W319</f>
        <v>2.0982999999999996</v>
      </c>
      <c r="T319" s="62">
        <f t="shared" si="45"/>
        <v>16.368127794537131</v>
      </c>
      <c r="U319" s="61" t="s">
        <v>401</v>
      </c>
      <c r="V319" s="61" t="s">
        <v>401</v>
      </c>
      <c r="W319" s="63" t="s">
        <v>401</v>
      </c>
      <c r="X319" s="64">
        <f t="shared" si="46"/>
        <v>9.3325419936531979</v>
      </c>
    </row>
    <row r="320" spans="1:24" ht="15" customHeight="1">
      <c r="A320" s="72" t="s">
        <v>299</v>
      </c>
      <c r="B320" s="60">
        <f>'Расчет субсидий'!AF320</f>
        <v>19.336363636363615</v>
      </c>
      <c r="C320" s="61">
        <f>'Расчет субсидий'!D320-1</f>
        <v>-0.18679736646670941</v>
      </c>
      <c r="D320" s="61">
        <f>C320*'Расчет субсидий'!E320</f>
        <v>-2.8019604970006413</v>
      </c>
      <c r="E320" s="62">
        <f t="shared" si="40"/>
        <v>-17.219718528400787</v>
      </c>
      <c r="F320" s="61">
        <f>'Расчет субсидий'!F320-1</f>
        <v>0</v>
      </c>
      <c r="G320" s="61">
        <f>F320*'Расчет субсидий'!G320</f>
        <v>0</v>
      </c>
      <c r="H320" s="62">
        <f t="shared" si="41"/>
        <v>0</v>
      </c>
      <c r="I320" s="61">
        <f>'Расчет субсидий'!J320-1</f>
        <v>5.4633451111969489E-3</v>
      </c>
      <c r="J320" s="61">
        <f>I320*'Расчет субсидий'!K320</f>
        <v>5.4633451111969489E-2</v>
      </c>
      <c r="K320" s="62">
        <f t="shared" si="42"/>
        <v>0.33575514408226292</v>
      </c>
      <c r="L320" s="61">
        <f>'Расчет субсидий'!N320-1</f>
        <v>0.2589785344189488</v>
      </c>
      <c r="M320" s="61">
        <f>L320*'Расчет субсидий'!O320</f>
        <v>3.8846780162842318</v>
      </c>
      <c r="N320" s="62">
        <f t="shared" si="43"/>
        <v>23.873663488648919</v>
      </c>
      <c r="O320" s="61">
        <f>'Расчет субсидий'!R320-1</f>
        <v>-8.9273927392740093E-3</v>
      </c>
      <c r="P320" s="61">
        <f>O320*'Расчет субсидий'!S320</f>
        <v>-8.9273927392740093E-2</v>
      </c>
      <c r="Q320" s="62">
        <f t="shared" si="44"/>
        <v>-0.54864153269592697</v>
      </c>
      <c r="R320" s="61">
        <f>'Расчет субсидий'!V320-1</f>
        <v>0.20982999999999996</v>
      </c>
      <c r="S320" s="61">
        <f>R320*'Расчет субсидий'!W320</f>
        <v>2.0982999999999996</v>
      </c>
      <c r="T320" s="62">
        <f t="shared" si="45"/>
        <v>12.895305064729145</v>
      </c>
      <c r="U320" s="61" t="s">
        <v>401</v>
      </c>
      <c r="V320" s="61" t="s">
        <v>401</v>
      </c>
      <c r="W320" s="63" t="s">
        <v>401</v>
      </c>
      <c r="X320" s="64">
        <f t="shared" si="46"/>
        <v>3.1463770430028193</v>
      </c>
    </row>
    <row r="321" spans="1:24" ht="15" customHeight="1">
      <c r="A321" s="72" t="s">
        <v>300</v>
      </c>
      <c r="B321" s="60">
        <f>'Расчет субсидий'!AF321</f>
        <v>42.945454545454538</v>
      </c>
      <c r="C321" s="61">
        <f>'Расчет субсидий'!D321-1</f>
        <v>0.21180226879515462</v>
      </c>
      <c r="D321" s="61">
        <f>C321*'Расчет субсидий'!E321</f>
        <v>3.1770340319273194</v>
      </c>
      <c r="E321" s="62">
        <f t="shared" si="40"/>
        <v>14.951629041295966</v>
      </c>
      <c r="F321" s="61">
        <f>'Расчет субсидий'!F321-1</f>
        <v>0</v>
      </c>
      <c r="G321" s="61">
        <f>F321*'Расчет субсидий'!G321</f>
        <v>0</v>
      </c>
      <c r="H321" s="62">
        <f t="shared" si="41"/>
        <v>0</v>
      </c>
      <c r="I321" s="61">
        <f>'Расчет субсидий'!J321-1</f>
        <v>5.4633451111969489E-3</v>
      </c>
      <c r="J321" s="61">
        <f>I321*'Расчет субсидий'!K321</f>
        <v>5.4633451111969489E-2</v>
      </c>
      <c r="K321" s="62">
        <f t="shared" si="42"/>
        <v>0.25711373754986377</v>
      </c>
      <c r="L321" s="61">
        <f>'Расчет субсидий'!N321-1</f>
        <v>0.2589785344189488</v>
      </c>
      <c r="M321" s="61">
        <f>L321*'Расчет субсидий'!O321</f>
        <v>3.8846780162842318</v>
      </c>
      <c r="N321" s="62">
        <f t="shared" si="43"/>
        <v>18.281914534331957</v>
      </c>
      <c r="O321" s="61">
        <f>'Расчет субсидий'!R321-1</f>
        <v>-8.9273927392740093E-3</v>
      </c>
      <c r="P321" s="61">
        <f>O321*'Расчет субсидий'!S321</f>
        <v>-8.9273927392740093E-2</v>
      </c>
      <c r="Q321" s="62">
        <f t="shared" si="44"/>
        <v>-0.42013734571993278</v>
      </c>
      <c r="R321" s="61">
        <f>'Расчет субсидий'!V321-1</f>
        <v>0.20982999999999996</v>
      </c>
      <c r="S321" s="61">
        <f>R321*'Расчет субсидий'!W321</f>
        <v>2.0982999999999996</v>
      </c>
      <c r="T321" s="62">
        <f t="shared" si="45"/>
        <v>9.8749345779966866</v>
      </c>
      <c r="U321" s="61" t="s">
        <v>401</v>
      </c>
      <c r="V321" s="61" t="s">
        <v>401</v>
      </c>
      <c r="W321" s="63" t="s">
        <v>401</v>
      </c>
      <c r="X321" s="64">
        <f t="shared" si="46"/>
        <v>9.1253715719307795</v>
      </c>
    </row>
    <row r="322" spans="1:24" ht="15" customHeight="1">
      <c r="A322" s="72" t="s">
        <v>301</v>
      </c>
      <c r="B322" s="60">
        <f>'Расчет субсидий'!AF322</f>
        <v>0.13636363636363669</v>
      </c>
      <c r="C322" s="61">
        <f>'Расчет субсидий'!D322-1</f>
        <v>-0.33705556872254827</v>
      </c>
      <c r="D322" s="61">
        <f>C322*'Расчет субсидий'!E322</f>
        <v>-5.0558335308382238</v>
      </c>
      <c r="E322" s="62">
        <f t="shared" si="40"/>
        <v>-0.77246918561086797</v>
      </c>
      <c r="F322" s="61">
        <f>'Расчет субсидий'!F322-1</f>
        <v>0</v>
      </c>
      <c r="G322" s="61">
        <f>F322*'Расчет субсидий'!G322</f>
        <v>0</v>
      </c>
      <c r="H322" s="62">
        <f t="shared" si="41"/>
        <v>0</v>
      </c>
      <c r="I322" s="61">
        <f>'Расчет субсидий'!J322-1</f>
        <v>5.4633451111969489E-3</v>
      </c>
      <c r="J322" s="61">
        <f>I322*'Расчет субсидий'!K322</f>
        <v>5.4633451111969489E-2</v>
      </c>
      <c r="K322" s="62">
        <f t="shared" si="42"/>
        <v>8.3473194341067078E-3</v>
      </c>
      <c r="L322" s="61">
        <f>'Расчет субсидий'!N322-1</f>
        <v>0.2589785344189488</v>
      </c>
      <c r="M322" s="61">
        <f>L322*'Расчет субсидий'!O322</f>
        <v>3.8846780162842318</v>
      </c>
      <c r="N322" s="62">
        <f t="shared" si="43"/>
        <v>0.59353102614951225</v>
      </c>
      <c r="O322" s="61">
        <f>'Расчет субсидий'!R322-1</f>
        <v>-8.9273927392740093E-3</v>
      </c>
      <c r="P322" s="61">
        <f>O322*'Расчет субсидий'!S322</f>
        <v>-8.9273927392740093E-2</v>
      </c>
      <c r="Q322" s="62">
        <f t="shared" si="44"/>
        <v>-1.3639958192595072E-2</v>
      </c>
      <c r="R322" s="61">
        <f>'Расчет субсидий'!V322-1</f>
        <v>0.20982999999999996</v>
      </c>
      <c r="S322" s="61">
        <f>R322*'Расчет субсидий'!W322</f>
        <v>2.0982999999999996</v>
      </c>
      <c r="T322" s="62">
        <f t="shared" si="45"/>
        <v>0.32059443458348086</v>
      </c>
      <c r="U322" s="61" t="s">
        <v>401</v>
      </c>
      <c r="V322" s="61" t="s">
        <v>401</v>
      </c>
      <c r="W322" s="63" t="s">
        <v>401</v>
      </c>
      <c r="X322" s="64">
        <f t="shared" si="46"/>
        <v>0.89250400916523653</v>
      </c>
    </row>
    <row r="323" spans="1:24" ht="15" customHeight="1">
      <c r="A323" s="72" t="s">
        <v>302</v>
      </c>
      <c r="B323" s="60">
        <f>'Расчет субсидий'!AF323</f>
        <v>-7.8818181818181756</v>
      </c>
      <c r="C323" s="61">
        <f>'Расчет субсидий'!D323-1</f>
        <v>-0.51349008035126409</v>
      </c>
      <c r="D323" s="61">
        <f>C323*'Расчет субсидий'!E323</f>
        <v>-7.7023512052689611</v>
      </c>
      <c r="E323" s="62">
        <f t="shared" si="40"/>
        <v>-34.611207982378389</v>
      </c>
      <c r="F323" s="61">
        <f>'Расчет субсидий'!F323-1</f>
        <v>0</v>
      </c>
      <c r="G323" s="61">
        <f>F323*'Расчет субсидий'!G323</f>
        <v>0</v>
      </c>
      <c r="H323" s="62">
        <f t="shared" si="41"/>
        <v>0</v>
      </c>
      <c r="I323" s="61">
        <f>'Расчет субсидий'!J323-1</f>
        <v>5.4633451111969489E-3</v>
      </c>
      <c r="J323" s="61">
        <f>I323*'Расчет субсидий'!K323</f>
        <v>5.4633451111969489E-2</v>
      </c>
      <c r="K323" s="62">
        <f t="shared" si="42"/>
        <v>0.24550032695703958</v>
      </c>
      <c r="L323" s="61">
        <f>'Расчет субсидий'!N323-1</f>
        <v>0.2589785344189488</v>
      </c>
      <c r="M323" s="61">
        <f>L323*'Расчет субсидий'!O323</f>
        <v>3.8846780162842318</v>
      </c>
      <c r="N323" s="62">
        <f t="shared" si="43"/>
        <v>17.456150100531755</v>
      </c>
      <c r="O323" s="61">
        <f>'Расчет субсидий'!R323-1</f>
        <v>-8.9273927392740093E-3</v>
      </c>
      <c r="P323" s="61">
        <f>O323*'Расчет субсидий'!S323</f>
        <v>-8.9273927392740093E-2</v>
      </c>
      <c r="Q323" s="62">
        <f t="shared" si="44"/>
        <v>-0.4011604231030359</v>
      </c>
      <c r="R323" s="61">
        <f>'Расчет субсидий'!V323-1</f>
        <v>0.20982999999999996</v>
      </c>
      <c r="S323" s="61">
        <f>R323*'Расчет субсидий'!W323</f>
        <v>2.0982999999999996</v>
      </c>
      <c r="T323" s="62">
        <f t="shared" si="45"/>
        <v>9.4288997961744521</v>
      </c>
      <c r="U323" s="61" t="s">
        <v>401</v>
      </c>
      <c r="V323" s="61" t="s">
        <v>401</v>
      </c>
      <c r="W323" s="63" t="s">
        <v>401</v>
      </c>
      <c r="X323" s="64">
        <f t="shared" si="46"/>
        <v>-1.7540136652654996</v>
      </c>
    </row>
    <row r="324" spans="1:24" ht="15" customHeight="1">
      <c r="A324" s="72" t="s">
        <v>303</v>
      </c>
      <c r="B324" s="60">
        <f>'Расчет субсидий'!AF324</f>
        <v>53.590909090909122</v>
      </c>
      <c r="C324" s="61">
        <f>'Расчет субсидий'!D324-1</f>
        <v>2.9467697679473215E-2</v>
      </c>
      <c r="D324" s="61">
        <f>C324*'Расчет субсидий'!E324</f>
        <v>0.44201546519209822</v>
      </c>
      <c r="E324" s="62">
        <f t="shared" si="40"/>
        <v>3.7068391359016535</v>
      </c>
      <c r="F324" s="61">
        <f>'Расчет субсидий'!F324-1</f>
        <v>0</v>
      </c>
      <c r="G324" s="61">
        <f>F324*'Расчет субсидий'!G324</f>
        <v>0</v>
      </c>
      <c r="H324" s="62">
        <f t="shared" si="41"/>
        <v>0</v>
      </c>
      <c r="I324" s="61">
        <f>'Расчет субсидий'!J324-1</f>
        <v>5.4633451111969489E-3</v>
      </c>
      <c r="J324" s="61">
        <f>I324*'Расчет субсидий'!K324</f>
        <v>5.4633451111969489E-2</v>
      </c>
      <c r="K324" s="62">
        <f t="shared" si="42"/>
        <v>0.45816816527721477</v>
      </c>
      <c r="L324" s="61">
        <f>'Расчет субсидий'!N324-1</f>
        <v>0.2589785344189488</v>
      </c>
      <c r="M324" s="61">
        <f>L324*'Расчет субсидий'!O324</f>
        <v>3.8846780162842318</v>
      </c>
      <c r="N324" s="62">
        <f t="shared" si="43"/>
        <v>32.577766243724213</v>
      </c>
      <c r="O324" s="61">
        <f>'Расчет субсидий'!R324-1</f>
        <v>-8.9273927392740093E-3</v>
      </c>
      <c r="P324" s="61">
        <f>O324*'Расчет субсидий'!S324</f>
        <v>-8.9273927392740093E-2</v>
      </c>
      <c r="Q324" s="62">
        <f t="shared" si="44"/>
        <v>-0.74867083605600382</v>
      </c>
      <c r="R324" s="61">
        <f>'Расчет субсидий'!V324-1</f>
        <v>0.20982999999999996</v>
      </c>
      <c r="S324" s="61">
        <f>R324*'Расчет субсидий'!W324</f>
        <v>2.0982999999999996</v>
      </c>
      <c r="T324" s="62">
        <f t="shared" si="45"/>
        <v>17.596806382062045</v>
      </c>
      <c r="U324" s="61" t="s">
        <v>401</v>
      </c>
      <c r="V324" s="61" t="s">
        <v>401</v>
      </c>
      <c r="W324" s="63" t="s">
        <v>401</v>
      </c>
      <c r="X324" s="64">
        <f t="shared" si="46"/>
        <v>6.3903530051955588</v>
      </c>
    </row>
    <row r="325" spans="1:24" ht="15" customHeight="1">
      <c r="A325" s="72" t="s">
        <v>304</v>
      </c>
      <c r="B325" s="60">
        <f>'Расчет субсидий'!AF325</f>
        <v>-0.76363636363637966</v>
      </c>
      <c r="C325" s="61">
        <f>'Расчет субсидий'!D325-1</f>
        <v>-0.4210555122871773</v>
      </c>
      <c r="D325" s="61">
        <f>C325*'Расчет субсидий'!E325</f>
        <v>-6.3158326843076598</v>
      </c>
      <c r="E325" s="62">
        <f t="shared" si="40"/>
        <v>-13.123981579436062</v>
      </c>
      <c r="F325" s="61">
        <f>'Расчет субсидий'!F325-1</f>
        <v>0</v>
      </c>
      <c r="G325" s="61">
        <f>F325*'Расчет субсидий'!G325</f>
        <v>0</v>
      </c>
      <c r="H325" s="62">
        <f t="shared" si="41"/>
        <v>0</v>
      </c>
      <c r="I325" s="61">
        <f>'Расчет субсидий'!J325-1</f>
        <v>5.4633451111969489E-3</v>
      </c>
      <c r="J325" s="61">
        <f>I325*'Расчет субсидий'!K325</f>
        <v>5.4633451111969489E-2</v>
      </c>
      <c r="K325" s="62">
        <f t="shared" si="42"/>
        <v>0.11352555424655088</v>
      </c>
      <c r="L325" s="61">
        <f>'Расчет субсидий'!N325-1</f>
        <v>0.2589785344189488</v>
      </c>
      <c r="M325" s="61">
        <f>L325*'Расчет субсидий'!O325</f>
        <v>3.8846780162842318</v>
      </c>
      <c r="N325" s="62">
        <f t="shared" si="43"/>
        <v>8.0721648713756533</v>
      </c>
      <c r="O325" s="61">
        <f>'Расчет субсидий'!R325-1</f>
        <v>-8.9273927392740093E-3</v>
      </c>
      <c r="P325" s="61">
        <f>O325*'Расчет субсидий'!S325</f>
        <v>-8.9273927392740093E-2</v>
      </c>
      <c r="Q325" s="62">
        <f t="shared" si="44"/>
        <v>-0.18550671577118694</v>
      </c>
      <c r="R325" s="61">
        <f>'Расчет субсидий'!V325-1</f>
        <v>0.20982999999999996</v>
      </c>
      <c r="S325" s="61">
        <f>R325*'Расчет субсидий'!W325</f>
        <v>2.0982999999999996</v>
      </c>
      <c r="T325" s="62">
        <f t="shared" si="45"/>
        <v>4.3601615059486649</v>
      </c>
      <c r="U325" s="61" t="s">
        <v>401</v>
      </c>
      <c r="V325" s="61" t="s">
        <v>401</v>
      </c>
      <c r="W325" s="63" t="s">
        <v>401</v>
      </c>
      <c r="X325" s="64">
        <f t="shared" si="46"/>
        <v>-0.36749514430419827</v>
      </c>
    </row>
    <row r="326" spans="1:24" ht="15" customHeight="1">
      <c r="A326" s="72" t="s">
        <v>305</v>
      </c>
      <c r="B326" s="60">
        <f>'Расчет субсидий'!AF326</f>
        <v>8.3727272727272748</v>
      </c>
      <c r="C326" s="61">
        <f>'Расчет субсидий'!D326-1</f>
        <v>-0.3292158736380324</v>
      </c>
      <c r="D326" s="61">
        <f>C326*'Расчет субсидий'!E326</f>
        <v>-4.9382381045704857</v>
      </c>
      <c r="E326" s="62">
        <f t="shared" si="40"/>
        <v>-40.933119460298791</v>
      </c>
      <c r="F326" s="61">
        <f>'Расчет субсидий'!F326-1</f>
        <v>0</v>
      </c>
      <c r="G326" s="61">
        <f>F326*'Расчет субсидий'!G326</f>
        <v>0</v>
      </c>
      <c r="H326" s="62">
        <f t="shared" si="41"/>
        <v>0</v>
      </c>
      <c r="I326" s="61">
        <f>'Расчет субсидий'!J326-1</f>
        <v>5.4633451111969489E-3</v>
      </c>
      <c r="J326" s="61">
        <f>I326*'Расчет субсидий'!K326</f>
        <v>5.4633451111969489E-2</v>
      </c>
      <c r="K326" s="62">
        <f t="shared" si="42"/>
        <v>0.45285738223615879</v>
      </c>
      <c r="L326" s="61">
        <f>'Расчет субсидий'!N326-1</f>
        <v>0.2589785344189488</v>
      </c>
      <c r="M326" s="61">
        <f>L326*'Расчет субсидий'!O326</f>
        <v>3.8846780162842318</v>
      </c>
      <c r="N326" s="62">
        <f t="shared" si="43"/>
        <v>32.200146274475642</v>
      </c>
      <c r="O326" s="61">
        <f>'Расчет субсидий'!R326-1</f>
        <v>-8.9273927392740093E-3</v>
      </c>
      <c r="P326" s="61">
        <f>O326*'Расчет субсидий'!S326</f>
        <v>-8.9273927392740093E-2</v>
      </c>
      <c r="Q326" s="62">
        <f t="shared" si="44"/>
        <v>-0.73999273774890373</v>
      </c>
      <c r="R326" s="61">
        <f>'Расчет субсидий'!V326-1</f>
        <v>0.20982999999999996</v>
      </c>
      <c r="S326" s="61">
        <f>R326*'Расчет субсидий'!W326</f>
        <v>2.0982999999999996</v>
      </c>
      <c r="T326" s="62">
        <f t="shared" si="45"/>
        <v>17.392835814063162</v>
      </c>
      <c r="U326" s="61" t="s">
        <v>401</v>
      </c>
      <c r="V326" s="61" t="s">
        <v>401</v>
      </c>
      <c r="W326" s="63" t="s">
        <v>401</v>
      </c>
      <c r="X326" s="64">
        <f t="shared" si="46"/>
        <v>1.0100994354329755</v>
      </c>
    </row>
    <row r="327" spans="1:24" ht="15" customHeight="1">
      <c r="A327" s="72" t="s">
        <v>306</v>
      </c>
      <c r="B327" s="60">
        <f>'Расчет субсидий'!AF327</f>
        <v>14.445454545454481</v>
      </c>
      <c r="C327" s="61">
        <f>'Расчет субсидий'!D327-1</f>
        <v>-0.27037262434111398</v>
      </c>
      <c r="D327" s="61">
        <f>C327*'Расчет субсидий'!E327</f>
        <v>-4.0555893651167096</v>
      </c>
      <c r="E327" s="62">
        <f t="shared" si="40"/>
        <v>-30.952259051750147</v>
      </c>
      <c r="F327" s="61">
        <f>'Расчет субсидий'!F327-1</f>
        <v>0</v>
      </c>
      <c r="G327" s="61">
        <f>F327*'Расчет субсидий'!G327</f>
        <v>0</v>
      </c>
      <c r="H327" s="62">
        <f t="shared" si="41"/>
        <v>0</v>
      </c>
      <c r="I327" s="61">
        <f>'Расчет субсидий'!J327-1</f>
        <v>5.4633451111969489E-3</v>
      </c>
      <c r="J327" s="61">
        <f>I327*'Расчет субсидий'!K327</f>
        <v>5.4633451111969489E-2</v>
      </c>
      <c r="K327" s="62">
        <f t="shared" si="42"/>
        <v>0.41696251258912725</v>
      </c>
      <c r="L327" s="61">
        <f>'Расчет субсидий'!N327-1</f>
        <v>0.2589785344189488</v>
      </c>
      <c r="M327" s="61">
        <f>L327*'Расчет субсидий'!O327</f>
        <v>3.8846780162842318</v>
      </c>
      <c r="N327" s="62">
        <f t="shared" si="43"/>
        <v>29.647863594594522</v>
      </c>
      <c r="O327" s="61">
        <f>'Расчет субсидий'!R327-1</f>
        <v>-8.9273927392740093E-3</v>
      </c>
      <c r="P327" s="61">
        <f>O327*'Расчет субсидий'!S327</f>
        <v>-8.9273927392740093E-2</v>
      </c>
      <c r="Q327" s="62">
        <f t="shared" si="44"/>
        <v>-0.68133863625212121</v>
      </c>
      <c r="R327" s="61">
        <f>'Расчет субсидий'!V327-1</f>
        <v>0.20982999999999996</v>
      </c>
      <c r="S327" s="61">
        <f>R327*'Расчет субсидий'!W327</f>
        <v>2.0982999999999996</v>
      </c>
      <c r="T327" s="62">
        <f t="shared" si="45"/>
        <v>16.014226126273094</v>
      </c>
      <c r="U327" s="61" t="s">
        <v>401</v>
      </c>
      <c r="V327" s="61" t="s">
        <v>401</v>
      </c>
      <c r="W327" s="63" t="s">
        <v>401</v>
      </c>
      <c r="X327" s="64">
        <f t="shared" si="46"/>
        <v>1.8927481748867516</v>
      </c>
    </row>
    <row r="328" spans="1:24" ht="15" customHeight="1">
      <c r="A328" s="72" t="s">
        <v>307</v>
      </c>
      <c r="B328" s="60">
        <f>'Расчет субсидий'!AF328</f>
        <v>-35.390909090909076</v>
      </c>
      <c r="C328" s="61">
        <f>'Расчет субсидий'!D328-1</f>
        <v>-0.65811652188331005</v>
      </c>
      <c r="D328" s="61">
        <f>C328*'Расчет субсидий'!E328</f>
        <v>-9.8717478282496511</v>
      </c>
      <c r="E328" s="62">
        <f t="shared" si="40"/>
        <v>-89.047564310215193</v>
      </c>
      <c r="F328" s="61">
        <f>'Расчет субсидий'!F328-1</f>
        <v>0</v>
      </c>
      <c r="G328" s="61">
        <f>F328*'Расчет субсидий'!G328</f>
        <v>0</v>
      </c>
      <c r="H328" s="62">
        <f t="shared" si="41"/>
        <v>0</v>
      </c>
      <c r="I328" s="61">
        <f>'Расчет субсидий'!J328-1</f>
        <v>5.4633451111969489E-3</v>
      </c>
      <c r="J328" s="61">
        <f>I328*'Расчет субсидий'!K328</f>
        <v>5.4633451111969489E-2</v>
      </c>
      <c r="K328" s="62">
        <f t="shared" si="42"/>
        <v>0.49281807396458832</v>
      </c>
      <c r="L328" s="61">
        <f>'Расчет субсидий'!N328-1</f>
        <v>0.2589785344189488</v>
      </c>
      <c r="M328" s="61">
        <f>L328*'Расчет субсидий'!O328</f>
        <v>3.8846780162842318</v>
      </c>
      <c r="N328" s="62">
        <f t="shared" si="43"/>
        <v>35.041526738521263</v>
      </c>
      <c r="O328" s="61">
        <f>'Расчет субсидий'!R328-1</f>
        <v>-8.9273927392740093E-3</v>
      </c>
      <c r="P328" s="61">
        <f>O328*'Расчет субсидий'!S328</f>
        <v>-8.9273927392740093E-2</v>
      </c>
      <c r="Q328" s="62">
        <f t="shared" si="44"/>
        <v>-0.80529060598380831</v>
      </c>
      <c r="R328" s="61">
        <f>'Расчет субсидий'!V328-1</f>
        <v>0.20982999999999996</v>
      </c>
      <c r="S328" s="61">
        <f>R328*'Расчет субсидий'!W328</f>
        <v>2.0982999999999996</v>
      </c>
      <c r="T328" s="62">
        <f t="shared" si="45"/>
        <v>18.927601012804072</v>
      </c>
      <c r="U328" s="61" t="s">
        <v>401</v>
      </c>
      <c r="V328" s="61" t="s">
        <v>401</v>
      </c>
      <c r="W328" s="63" t="s">
        <v>401</v>
      </c>
      <c r="X328" s="64">
        <f t="shared" si="46"/>
        <v>-3.9234102882461896</v>
      </c>
    </row>
    <row r="329" spans="1:24" ht="15" customHeight="1">
      <c r="A329" s="72" t="s">
        <v>308</v>
      </c>
      <c r="B329" s="60">
        <f>'Расчет субсидий'!AF329</f>
        <v>80.418181818181893</v>
      </c>
      <c r="C329" s="61">
        <f>'Расчет субсидий'!D329-1</f>
        <v>0.21447508484361921</v>
      </c>
      <c r="D329" s="61">
        <f>C329*'Расчет субсидий'!E329</f>
        <v>3.217126272654288</v>
      </c>
      <c r="E329" s="62">
        <f t="shared" si="40"/>
        <v>28.227207134795453</v>
      </c>
      <c r="F329" s="61">
        <f>'Расчет субсидий'!F329-1</f>
        <v>0</v>
      </c>
      <c r="G329" s="61">
        <f>F329*'Расчет субсидий'!G329</f>
        <v>0</v>
      </c>
      <c r="H329" s="62">
        <f t="shared" si="41"/>
        <v>0</v>
      </c>
      <c r="I329" s="61">
        <f>'Расчет субсидий'!J329-1</f>
        <v>5.4633451111969489E-3</v>
      </c>
      <c r="J329" s="61">
        <f>I329*'Расчет субсидий'!K329</f>
        <v>5.4633451111969489E-2</v>
      </c>
      <c r="K329" s="62">
        <f t="shared" si="42"/>
        <v>0.47935629823878012</v>
      </c>
      <c r="L329" s="61">
        <f>'Расчет субсидий'!N329-1</f>
        <v>0.2589785344189488</v>
      </c>
      <c r="M329" s="61">
        <f>L329*'Расчет субсидий'!O329</f>
        <v>3.8846780162842318</v>
      </c>
      <c r="N329" s="62">
        <f t="shared" si="43"/>
        <v>34.084335436162931</v>
      </c>
      <c r="O329" s="61">
        <f>'Расчет субсидий'!R329-1</f>
        <v>-8.9273927392740093E-3</v>
      </c>
      <c r="P329" s="61">
        <f>O329*'Расчет субсидий'!S329</f>
        <v>-8.9273927392740093E-2</v>
      </c>
      <c r="Q329" s="62">
        <f t="shared" si="44"/>
        <v>-0.78329335769978292</v>
      </c>
      <c r="R329" s="61">
        <f>'Расчет субсидий'!V329-1</f>
        <v>0.20982999999999996</v>
      </c>
      <c r="S329" s="61">
        <f>R329*'Расчет субсидий'!W329</f>
        <v>2.0982999999999996</v>
      </c>
      <c r="T329" s="62">
        <f t="shared" si="45"/>
        <v>18.410576306684511</v>
      </c>
      <c r="U329" s="61" t="s">
        <v>401</v>
      </c>
      <c r="V329" s="61" t="s">
        <v>401</v>
      </c>
      <c r="W329" s="63" t="s">
        <v>401</v>
      </c>
      <c r="X329" s="64">
        <f t="shared" si="46"/>
        <v>9.1654638126577481</v>
      </c>
    </row>
    <row r="330" spans="1:24" ht="15" customHeight="1">
      <c r="A330" s="72" t="s">
        <v>309</v>
      </c>
      <c r="B330" s="60">
        <f>'Расчет субсидий'!AF330</f>
        <v>-2.9909090909090423</v>
      </c>
      <c r="C330" s="61">
        <f>'Расчет субсидий'!D330-1</f>
        <v>-0.43796255866977396</v>
      </c>
      <c r="D330" s="61">
        <f>C330*'Расчет субсидий'!E330</f>
        <v>-6.5694383800466092</v>
      </c>
      <c r="E330" s="62">
        <f t="shared" si="40"/>
        <v>-31.635109319258355</v>
      </c>
      <c r="F330" s="61">
        <f>'Расчет субсидий'!F330-1</f>
        <v>0</v>
      </c>
      <c r="G330" s="61">
        <f>F330*'Расчет субсидий'!G330</f>
        <v>0</v>
      </c>
      <c r="H330" s="62">
        <f t="shared" si="41"/>
        <v>0</v>
      </c>
      <c r="I330" s="61">
        <f>'Расчет субсидий'!J330-1</f>
        <v>5.4633451111969489E-3</v>
      </c>
      <c r="J330" s="61">
        <f>I330*'Расчет субсидий'!K330</f>
        <v>5.4633451111969489E-2</v>
      </c>
      <c r="K330" s="62">
        <f t="shared" si="42"/>
        <v>0.2630872075252268</v>
      </c>
      <c r="L330" s="61">
        <f>'Расчет субсидий'!N330-1</f>
        <v>0.2589785344189488</v>
      </c>
      <c r="M330" s="61">
        <f>L330*'Расчет субсидий'!O330</f>
        <v>3.8846780162842318</v>
      </c>
      <c r="N330" s="62">
        <f t="shared" si="43"/>
        <v>18.706654451396112</v>
      </c>
      <c r="O330" s="61">
        <f>'Расчет субсидий'!R330-1</f>
        <v>-8.9273927392740093E-3</v>
      </c>
      <c r="P330" s="61">
        <f>O330*'Расчет субсидий'!S330</f>
        <v>-8.9273927392740093E-2</v>
      </c>
      <c r="Q330" s="62">
        <f t="shared" si="44"/>
        <v>-0.42989830926899247</v>
      </c>
      <c r="R330" s="61">
        <f>'Расчет субсидий'!V330-1</f>
        <v>0.20982999999999996</v>
      </c>
      <c r="S330" s="61">
        <f>R330*'Расчет субсидий'!W330</f>
        <v>2.0982999999999996</v>
      </c>
      <c r="T330" s="62">
        <f t="shared" si="45"/>
        <v>10.104356878696965</v>
      </c>
      <c r="U330" s="61" t="s">
        <v>401</v>
      </c>
      <c r="V330" s="61" t="s">
        <v>401</v>
      </c>
      <c r="W330" s="63" t="s">
        <v>401</v>
      </c>
      <c r="X330" s="64">
        <f t="shared" si="46"/>
        <v>-0.6211008400431477</v>
      </c>
    </row>
    <row r="331" spans="1:24" ht="15" customHeight="1">
      <c r="A331" s="68" t="s">
        <v>310</v>
      </c>
      <c r="B331" s="69"/>
      <c r="C331" s="70"/>
      <c r="D331" s="70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</row>
    <row r="332" spans="1:24" ht="15" customHeight="1">
      <c r="A332" s="72" t="s">
        <v>311</v>
      </c>
      <c r="B332" s="60">
        <f>'Расчет субсидий'!AF332</f>
        <v>42.718181818181847</v>
      </c>
      <c r="C332" s="61">
        <f>'Расчет субсидий'!D332-1</f>
        <v>0.26632656470038341</v>
      </c>
      <c r="D332" s="61">
        <f>C332*'Расчет субсидий'!E332</f>
        <v>3.9948984705057509</v>
      </c>
      <c r="E332" s="62">
        <f t="shared" si="40"/>
        <v>61.689087774414631</v>
      </c>
      <c r="F332" s="61">
        <f>'Расчет субсидий'!F332-1</f>
        <v>0</v>
      </c>
      <c r="G332" s="61">
        <f>F332*'Расчет субсидий'!G332</f>
        <v>0</v>
      </c>
      <c r="H332" s="62">
        <f t="shared" si="41"/>
        <v>0</v>
      </c>
      <c r="I332" s="61">
        <f>'Расчет субсидий'!J332-1</f>
        <v>3.1844188868982437E-2</v>
      </c>
      <c r="J332" s="61">
        <f>I332*'Расчет субсидий'!K332</f>
        <v>0.31844188868982437</v>
      </c>
      <c r="K332" s="62">
        <f t="shared" si="42"/>
        <v>4.9173689312684798</v>
      </c>
      <c r="L332" s="61">
        <f>'Расчет субсидий'!N332-1</f>
        <v>-0.34875115633672527</v>
      </c>
      <c r="M332" s="61">
        <f>L332*'Расчет субсидий'!O332</f>
        <v>-5.2312673450508793</v>
      </c>
      <c r="N332" s="62">
        <f t="shared" si="43"/>
        <v>-80.781054337888492</v>
      </c>
      <c r="O332" s="61">
        <f>'Расчет субсидий'!R332-1</f>
        <v>0.12362962962962976</v>
      </c>
      <c r="P332" s="61">
        <f>O332*'Расчет субсидий'!S332</f>
        <v>1.2362962962962976</v>
      </c>
      <c r="Q332" s="62">
        <f t="shared" si="44"/>
        <v>19.090845812597287</v>
      </c>
      <c r="R332" s="61">
        <f>'Расчет субсидий'!V332-1</f>
        <v>0.24479999999999991</v>
      </c>
      <c r="S332" s="61">
        <f>R332*'Расчет субсидий'!W332</f>
        <v>2.4479999999999991</v>
      </c>
      <c r="T332" s="62">
        <f t="shared" si="45"/>
        <v>37.801933637789944</v>
      </c>
      <c r="U332" s="61" t="s">
        <v>401</v>
      </c>
      <c r="V332" s="61" t="s">
        <v>401</v>
      </c>
      <c r="W332" s="63" t="s">
        <v>401</v>
      </c>
      <c r="X332" s="64">
        <f t="shared" si="46"/>
        <v>2.7663693104409921</v>
      </c>
    </row>
    <row r="333" spans="1:24" ht="15" customHeight="1">
      <c r="A333" s="72" t="s">
        <v>312</v>
      </c>
      <c r="B333" s="60">
        <f>'Расчет субсидий'!AF333</f>
        <v>-76.772727272727252</v>
      </c>
      <c r="C333" s="61">
        <f>'Расчет субсидий'!D333-1</f>
        <v>-0.29488724721003201</v>
      </c>
      <c r="D333" s="61">
        <f>C333*'Расчет субсидий'!E333</f>
        <v>-4.4233087081504801</v>
      </c>
      <c r="E333" s="62">
        <f t="shared" si="40"/>
        <v>-60.084786756480916</v>
      </c>
      <c r="F333" s="61">
        <f>'Расчет субсидий'!F333-1</f>
        <v>0</v>
      </c>
      <c r="G333" s="61">
        <f>F333*'Расчет субсидий'!G333</f>
        <v>0</v>
      </c>
      <c r="H333" s="62">
        <f t="shared" si="41"/>
        <v>0</v>
      </c>
      <c r="I333" s="61">
        <f>'Расчет субсидий'!J333-1</f>
        <v>3.1844188868982437E-2</v>
      </c>
      <c r="J333" s="61">
        <f>I333*'Расчет субсидий'!K333</f>
        <v>0.31844188868982437</v>
      </c>
      <c r="K333" s="62">
        <f t="shared" si="42"/>
        <v>4.3256110388595133</v>
      </c>
      <c r="L333" s="61">
        <f>'Расчет субсидий'!N333-1</f>
        <v>-0.34875115633672527</v>
      </c>
      <c r="M333" s="61">
        <f>L333*'Расчет субсидий'!O333</f>
        <v>-5.2312673450508793</v>
      </c>
      <c r="N333" s="62">
        <f t="shared" si="43"/>
        <v>-71.059834081747994</v>
      </c>
      <c r="O333" s="61">
        <f>'Расчет субсидий'!R333-1</f>
        <v>0.12362962962962976</v>
      </c>
      <c r="P333" s="61">
        <f>O333*'Расчет субсидий'!S333</f>
        <v>1.2362962962962976</v>
      </c>
      <c r="Q333" s="62">
        <f t="shared" si="44"/>
        <v>16.793446768459894</v>
      </c>
      <c r="R333" s="61">
        <f>'Расчет субсидий'!V333-1</f>
        <v>0.24479999999999991</v>
      </c>
      <c r="S333" s="61">
        <f>R333*'Расчет субсидий'!W333</f>
        <v>2.4479999999999991</v>
      </c>
      <c r="T333" s="62">
        <f t="shared" si="45"/>
        <v>33.25283575818225</v>
      </c>
      <c r="U333" s="61" t="s">
        <v>401</v>
      </c>
      <c r="V333" s="61" t="s">
        <v>401</v>
      </c>
      <c r="W333" s="63" t="s">
        <v>401</v>
      </c>
      <c r="X333" s="64">
        <f t="shared" si="46"/>
        <v>-5.6518378682152388</v>
      </c>
    </row>
    <row r="334" spans="1:24" ht="15" customHeight="1">
      <c r="A334" s="72" t="s">
        <v>265</v>
      </c>
      <c r="B334" s="60">
        <f>'Расчет субсидий'!AF334</f>
        <v>38.518181818181802</v>
      </c>
      <c r="C334" s="61">
        <f>'Расчет субсидий'!D334-1</f>
        <v>0.30000000000000004</v>
      </c>
      <c r="D334" s="61">
        <f>C334*'Расчет субсидий'!E334</f>
        <v>4.5000000000000009</v>
      </c>
      <c r="E334" s="62">
        <f t="shared" si="40"/>
        <v>52.982840643399754</v>
      </c>
      <c r="F334" s="61">
        <f>'Расчет субсидий'!F334-1</f>
        <v>0</v>
      </c>
      <c r="G334" s="61">
        <f>F334*'Расчет субсидий'!G334</f>
        <v>0</v>
      </c>
      <c r="H334" s="62">
        <v>0</v>
      </c>
      <c r="I334" s="61">
        <f>'Расчет субсидий'!J334-1</f>
        <v>3.1844188868982437E-2</v>
      </c>
      <c r="J334" s="61">
        <f>I334*'Расчет субсидий'!K334</f>
        <v>0.31844188868982437</v>
      </c>
      <c r="K334" s="62">
        <f t="shared" si="42"/>
        <v>3.7493235205858237</v>
      </c>
      <c r="L334" s="61">
        <f>'Расчет субсидий'!N334-1</f>
        <v>-0.34875115633672527</v>
      </c>
      <c r="M334" s="61">
        <f>L334*'Расчет субсидий'!O334</f>
        <v>-5.2312673450508793</v>
      </c>
      <c r="N334" s="62">
        <f t="shared" si="43"/>
        <v>-61.592756467967028</v>
      </c>
      <c r="O334" s="61">
        <f>'Расчет субсидий'!R334-1</f>
        <v>0.12362962962962976</v>
      </c>
      <c r="P334" s="61">
        <f>O334*'Расчет субсидий'!S334</f>
        <v>1.2362962962962976</v>
      </c>
      <c r="Q334" s="62">
        <f t="shared" si="44"/>
        <v>14.55610881215379</v>
      </c>
      <c r="R334" s="61">
        <f>'Расчет субсидий'!V334-1</f>
        <v>0.24479999999999991</v>
      </c>
      <c r="S334" s="61">
        <f>R334*'Расчет субсидий'!W334</f>
        <v>2.4479999999999991</v>
      </c>
      <c r="T334" s="62">
        <f t="shared" si="45"/>
        <v>28.822665310009452</v>
      </c>
      <c r="U334" s="61" t="s">
        <v>401</v>
      </c>
      <c r="V334" s="61" t="s">
        <v>401</v>
      </c>
      <c r="W334" s="63" t="s">
        <v>401</v>
      </c>
      <c r="X334" s="64">
        <f t="shared" si="46"/>
        <v>3.271470839935243</v>
      </c>
    </row>
    <row r="335" spans="1:24" ht="15" customHeight="1">
      <c r="A335" s="72" t="s">
        <v>313</v>
      </c>
      <c r="B335" s="60">
        <f>'Расчет субсидий'!AF335</f>
        <v>19.145454545454413</v>
      </c>
      <c r="C335" s="61">
        <f>'Расчет субсидий'!D335-1</f>
        <v>0.14907784567190263</v>
      </c>
      <c r="D335" s="61">
        <f>C335*'Расчет субсидий'!E335</f>
        <v>2.2361676850785397</v>
      </c>
      <c r="E335" s="62">
        <f t="shared" si="40"/>
        <v>42.487901869472147</v>
      </c>
      <c r="F335" s="61">
        <f>'Расчет субсидий'!F335-1</f>
        <v>0</v>
      </c>
      <c r="G335" s="61">
        <f>F335*'Расчет субсидий'!G335</f>
        <v>0</v>
      </c>
      <c r="H335" s="62">
        <f t="shared" si="41"/>
        <v>0</v>
      </c>
      <c r="I335" s="61">
        <f>'Расчет субсидий'!J335-1</f>
        <v>3.1844188868982437E-2</v>
      </c>
      <c r="J335" s="61">
        <f>I335*'Расчет субсидий'!K335</f>
        <v>0.31844188868982437</v>
      </c>
      <c r="K335" s="62">
        <f t="shared" si="42"/>
        <v>6.0504978262877573</v>
      </c>
      <c r="L335" s="61">
        <f>'Расчет субсидий'!N335-1</f>
        <v>-0.34875115633672527</v>
      </c>
      <c r="M335" s="61">
        <f>L335*'Расчет субсидий'!O335</f>
        <v>-5.2312673450508793</v>
      </c>
      <c r="N335" s="62">
        <f t="shared" si="43"/>
        <v>-99.39575421495698</v>
      </c>
      <c r="O335" s="61">
        <f>'Расчет субсидий'!R335-1</f>
        <v>0.12362962962962976</v>
      </c>
      <c r="P335" s="61">
        <f>O335*'Расчет субсидий'!S335</f>
        <v>1.2362962962962976</v>
      </c>
      <c r="Q335" s="62">
        <f t="shared" si="44"/>
        <v>23.490025398870774</v>
      </c>
      <c r="R335" s="61">
        <f>'Расчет субсидий'!V335-1</f>
        <v>0.24479999999999991</v>
      </c>
      <c r="S335" s="61">
        <f>R335*'Расчет субсидий'!W335</f>
        <v>2.4479999999999991</v>
      </c>
      <c r="T335" s="62">
        <f t="shared" si="45"/>
        <v>46.512783665780717</v>
      </c>
      <c r="U335" s="61" t="s">
        <v>401</v>
      </c>
      <c r="V335" s="61" t="s">
        <v>401</v>
      </c>
      <c r="W335" s="63" t="s">
        <v>401</v>
      </c>
      <c r="X335" s="64">
        <f t="shared" si="46"/>
        <v>1.0076385250137814</v>
      </c>
    </row>
    <row r="336" spans="1:24" ht="15" customHeight="1">
      <c r="A336" s="72" t="s">
        <v>314</v>
      </c>
      <c r="B336" s="60">
        <f>'Расчет субсидий'!AF336</f>
        <v>-65.845454545454459</v>
      </c>
      <c r="C336" s="61">
        <f>'Расчет субсидий'!D336-1</f>
        <v>-0.12878699715496622</v>
      </c>
      <c r="D336" s="61">
        <f>C336*'Расчет субсидий'!E336</f>
        <v>-1.9318049573244933</v>
      </c>
      <c r="E336" s="62">
        <f t="shared" si="40"/>
        <v>-40.249091008539857</v>
      </c>
      <c r="F336" s="61">
        <f>'Расчет субсидий'!F336-1</f>
        <v>0</v>
      </c>
      <c r="G336" s="61">
        <f>F336*'Расчет субсидий'!G336</f>
        <v>0</v>
      </c>
      <c r="H336" s="62">
        <f t="shared" si="41"/>
        <v>0</v>
      </c>
      <c r="I336" s="61">
        <f>'Расчет субсидий'!J336-1</f>
        <v>3.1844188868982437E-2</v>
      </c>
      <c r="J336" s="61">
        <f>I336*'Расчет субсидий'!K336</f>
        <v>0.31844188868982437</v>
      </c>
      <c r="K336" s="62">
        <f t="shared" si="42"/>
        <v>6.6347259904329654</v>
      </c>
      <c r="L336" s="61">
        <f>'Расчет субсидий'!N336-1</f>
        <v>-0.34875115633672527</v>
      </c>
      <c r="M336" s="61">
        <f>L336*'Расчет субсидий'!O336</f>
        <v>-5.2312673450508793</v>
      </c>
      <c r="N336" s="62">
        <f t="shared" si="43"/>
        <v>-108.9932783652071</v>
      </c>
      <c r="O336" s="61">
        <f>'Расчет субсидий'!R336-1</f>
        <v>0.12362962962962976</v>
      </c>
      <c r="P336" s="61">
        <f>O336*'Расчет субсидий'!S336</f>
        <v>1.2362962962962976</v>
      </c>
      <c r="Q336" s="62">
        <f t="shared" si="44"/>
        <v>25.758191557840632</v>
      </c>
      <c r="R336" s="61">
        <f>'Расчет субсидий'!V336-1</f>
        <v>0.24479999999999991</v>
      </c>
      <c r="S336" s="61">
        <f>R336*'Расчет субсидий'!W336</f>
        <v>2.4479999999999991</v>
      </c>
      <c r="T336" s="62">
        <f t="shared" si="45"/>
        <v>51.003997280018936</v>
      </c>
      <c r="U336" s="61" t="s">
        <v>401</v>
      </c>
      <c r="V336" s="61" t="s">
        <v>401</v>
      </c>
      <c r="W336" s="63" t="s">
        <v>401</v>
      </c>
      <c r="X336" s="64">
        <f t="shared" si="46"/>
        <v>-3.1603341173892523</v>
      </c>
    </row>
    <row r="337" spans="1:24" ht="15" customHeight="1">
      <c r="A337" s="72" t="s">
        <v>315</v>
      </c>
      <c r="B337" s="60">
        <f>'Расчет субсидий'!AF337</f>
        <v>39.872727272727161</v>
      </c>
      <c r="C337" s="61">
        <f>'Расчет субсидий'!D337-1</f>
        <v>0.20663212961818589</v>
      </c>
      <c r="D337" s="61">
        <f>C337*'Расчет субсидий'!E337</f>
        <v>3.0994819442727883</v>
      </c>
      <c r="E337" s="62">
        <f t="shared" si="40"/>
        <v>66.054471974846848</v>
      </c>
      <c r="F337" s="61">
        <f>'Расчет субсидий'!F337-1</f>
        <v>0</v>
      </c>
      <c r="G337" s="61">
        <f>F337*'Расчет субсидий'!G337</f>
        <v>0</v>
      </c>
      <c r="H337" s="62">
        <f t="shared" si="41"/>
        <v>0</v>
      </c>
      <c r="I337" s="61">
        <f>'Расчет субсидий'!J337-1</f>
        <v>3.1844188868982437E-2</v>
      </c>
      <c r="J337" s="61">
        <f>I337*'Расчет субсидий'!K337</f>
        <v>0.31844188868982437</v>
      </c>
      <c r="K337" s="62">
        <f t="shared" si="42"/>
        <v>6.7864601860148914</v>
      </c>
      <c r="L337" s="61">
        <f>'Расчет субсидий'!N337-1</f>
        <v>-0.34875115633672527</v>
      </c>
      <c r="M337" s="61">
        <f>L337*'Расчет субсидий'!O337</f>
        <v>-5.2312673450508793</v>
      </c>
      <c r="N337" s="62">
        <f t="shared" si="43"/>
        <v>-111.48592198612361</v>
      </c>
      <c r="O337" s="61">
        <f>'Расчет субсидий'!R337-1</f>
        <v>0.12362962962962976</v>
      </c>
      <c r="P337" s="61">
        <f>O337*'Расчет субсидий'!S337</f>
        <v>1.2362962962962976</v>
      </c>
      <c r="Q337" s="62">
        <f t="shared" si="44"/>
        <v>26.347273681399294</v>
      </c>
      <c r="R337" s="61">
        <f>'Расчет субсидий'!V337-1</f>
        <v>0.24479999999999991</v>
      </c>
      <c r="S337" s="61">
        <f>R337*'Расчет субсидий'!W337</f>
        <v>2.4479999999999991</v>
      </c>
      <c r="T337" s="62">
        <f t="shared" si="45"/>
        <v>52.170443416589734</v>
      </c>
      <c r="U337" s="61" t="s">
        <v>401</v>
      </c>
      <c r="V337" s="61" t="s">
        <v>401</v>
      </c>
      <c r="W337" s="63" t="s">
        <v>401</v>
      </c>
      <c r="X337" s="64">
        <f t="shared" si="46"/>
        <v>1.87095278420803</v>
      </c>
    </row>
    <row r="338" spans="1:24" ht="15" customHeight="1">
      <c r="A338" s="72" t="s">
        <v>316</v>
      </c>
      <c r="B338" s="60">
        <f>'Расчет субсидий'!AF338</f>
        <v>-17.663636363636215</v>
      </c>
      <c r="C338" s="61">
        <f>'Расчет субсидий'!D338-1</f>
        <v>1.2194834792965903E-2</v>
      </c>
      <c r="D338" s="61">
        <f>C338*'Расчет субсидий'!E338</f>
        <v>0.18292252189448854</v>
      </c>
      <c r="E338" s="62">
        <f t="shared" si="40"/>
        <v>3.0901457503346217</v>
      </c>
      <c r="F338" s="61">
        <f>'Расчет субсидий'!F338-1</f>
        <v>0</v>
      </c>
      <c r="G338" s="61">
        <f>F338*'Расчет субсидий'!G338</f>
        <v>0</v>
      </c>
      <c r="H338" s="62">
        <f t="shared" si="41"/>
        <v>0</v>
      </c>
      <c r="I338" s="61">
        <f>'Расчет субсидий'!J338-1</f>
        <v>3.1844188868982437E-2</v>
      </c>
      <c r="J338" s="61">
        <f>I338*'Расчет субсидий'!K338</f>
        <v>0.31844188868982437</v>
      </c>
      <c r="K338" s="62">
        <f t="shared" si="42"/>
        <v>5.3795007791932274</v>
      </c>
      <c r="L338" s="61">
        <f>'Расчет субсидий'!N338-1</f>
        <v>-0.34875115633672527</v>
      </c>
      <c r="M338" s="61">
        <f>L338*'Расчет субсидий'!O338</f>
        <v>-5.2312673450508793</v>
      </c>
      <c r="N338" s="62">
        <f t="shared" si="43"/>
        <v>-88.372817014285417</v>
      </c>
      <c r="O338" s="61">
        <f>'Расчет субсидий'!R338-1</f>
        <v>0.12362962962962976</v>
      </c>
      <c r="P338" s="61">
        <f>O338*'Расчет субсидий'!S338</f>
        <v>1.2362962962962976</v>
      </c>
      <c r="Q338" s="62">
        <f t="shared" si="44"/>
        <v>20.88499385744333</v>
      </c>
      <c r="R338" s="61">
        <f>'Расчет субсидий'!V338-1</f>
        <v>0.24479999999999991</v>
      </c>
      <c r="S338" s="61">
        <f>R338*'Расчет субсидий'!W338</f>
        <v>2.4479999999999991</v>
      </c>
      <c r="T338" s="62">
        <f t="shared" si="45"/>
        <v>41.354540263678025</v>
      </c>
      <c r="U338" s="61" t="s">
        <v>401</v>
      </c>
      <c r="V338" s="61" t="s">
        <v>401</v>
      </c>
      <c r="W338" s="63" t="s">
        <v>401</v>
      </c>
      <c r="X338" s="64">
        <f t="shared" si="46"/>
        <v>-1.0456066381702698</v>
      </c>
    </row>
    <row r="339" spans="1:24" ht="15" customHeight="1">
      <c r="A339" s="72" t="s">
        <v>317</v>
      </c>
      <c r="B339" s="60">
        <f>'Расчет субсидий'!AF339</f>
        <v>-87.799999999999955</v>
      </c>
      <c r="C339" s="61">
        <f>'Расчет субсидий'!D339-1</f>
        <v>-0.38270777345314377</v>
      </c>
      <c r="D339" s="61">
        <f>C339*'Расчет субсидий'!E339</f>
        <v>-5.7406166017971563</v>
      </c>
      <c r="E339" s="62">
        <f t="shared" si="40"/>
        <v>-72.322513384069566</v>
      </c>
      <c r="F339" s="61">
        <f>'Расчет субсидий'!F339-1</f>
        <v>0</v>
      </c>
      <c r="G339" s="61">
        <f>F339*'Расчет субсидий'!G339</f>
        <v>0</v>
      </c>
      <c r="H339" s="62">
        <f t="shared" si="41"/>
        <v>0</v>
      </c>
      <c r="I339" s="61">
        <f>'Расчет субсидий'!J339-1</f>
        <v>3.1844188868982437E-2</v>
      </c>
      <c r="J339" s="61">
        <f>I339*'Расчет субсидий'!K339</f>
        <v>0.31844188868982437</v>
      </c>
      <c r="K339" s="62">
        <f t="shared" si="42"/>
        <v>4.0118543624056491</v>
      </c>
      <c r="L339" s="61">
        <f>'Расчет субсидий'!N339-1</f>
        <v>-0.34875115633672527</v>
      </c>
      <c r="M339" s="61">
        <f>L339*'Расчет субсидий'!O339</f>
        <v>-5.2312673450508793</v>
      </c>
      <c r="N339" s="62">
        <f t="shared" si="43"/>
        <v>-65.905533990833973</v>
      </c>
      <c r="O339" s="61">
        <f>'Расчет субсидий'!R339-1</f>
        <v>0.12362962962962976</v>
      </c>
      <c r="P339" s="61">
        <f>O339*'Расчет субсидий'!S339</f>
        <v>1.2362962962962976</v>
      </c>
      <c r="Q339" s="62">
        <f t="shared" si="44"/>
        <v>15.575340009220142</v>
      </c>
      <c r="R339" s="61">
        <f>'Расчет субсидий'!V339-1</f>
        <v>0.24479999999999991</v>
      </c>
      <c r="S339" s="61">
        <f>R339*'Расчет субсидий'!W339</f>
        <v>2.4479999999999991</v>
      </c>
      <c r="T339" s="62">
        <f t="shared" si="45"/>
        <v>30.840853003277804</v>
      </c>
      <c r="U339" s="61" t="s">
        <v>401</v>
      </c>
      <c r="V339" s="61" t="s">
        <v>401</v>
      </c>
      <c r="W339" s="63" t="s">
        <v>401</v>
      </c>
      <c r="X339" s="64">
        <f t="shared" si="46"/>
        <v>-6.969145761861915</v>
      </c>
    </row>
    <row r="340" spans="1:24" ht="15" customHeight="1">
      <c r="A340" s="72" t="s">
        <v>318</v>
      </c>
      <c r="B340" s="60">
        <f>'Расчет субсидий'!AF340</f>
        <v>-81.518181818181802</v>
      </c>
      <c r="C340" s="61">
        <f>'Расчет субсидий'!D340-1</f>
        <v>-0.38566835702316993</v>
      </c>
      <c r="D340" s="61">
        <f>C340*'Расчет субсидий'!E340</f>
        <v>-5.7850253553475488</v>
      </c>
      <c r="E340" s="62">
        <f t="shared" si="40"/>
        <v>-67.239050855554666</v>
      </c>
      <c r="F340" s="61">
        <f>'Расчет субсидий'!F340-1</f>
        <v>0</v>
      </c>
      <c r="G340" s="61">
        <f>F340*'Расчет субсидий'!G340</f>
        <v>0</v>
      </c>
      <c r="H340" s="62">
        <f t="shared" si="41"/>
        <v>0</v>
      </c>
      <c r="I340" s="61">
        <f>'Расчет субсидий'!J340-1</f>
        <v>3.1844188868982437E-2</v>
      </c>
      <c r="J340" s="61">
        <f>I340*'Расчет субсидий'!K340</f>
        <v>0.31844188868982437</v>
      </c>
      <c r="K340" s="62">
        <f t="shared" si="42"/>
        <v>3.7012336217958759</v>
      </c>
      <c r="L340" s="61">
        <f>'Расчет субсидий'!N340-1</f>
        <v>-0.34875115633672527</v>
      </c>
      <c r="M340" s="61">
        <f>L340*'Расчет субсидий'!O340</f>
        <v>-5.2312673450508793</v>
      </c>
      <c r="N340" s="62">
        <f t="shared" si="43"/>
        <v>-60.802750108559664</v>
      </c>
      <c r="O340" s="61">
        <f>'Расчет субсидий'!R340-1</f>
        <v>0.12362962962962976</v>
      </c>
      <c r="P340" s="61">
        <f>O340*'Расчет субсидий'!S340</f>
        <v>1.2362962962962976</v>
      </c>
      <c r="Q340" s="62">
        <f t="shared" si="44"/>
        <v>14.369407985802436</v>
      </c>
      <c r="R340" s="61">
        <f>'Расчет субсидий'!V340-1</f>
        <v>0.24479999999999991</v>
      </c>
      <c r="S340" s="61">
        <f>R340*'Расчет субсидий'!W340</f>
        <v>2.4479999999999991</v>
      </c>
      <c r="T340" s="62">
        <f t="shared" si="45"/>
        <v>28.452977538334228</v>
      </c>
      <c r="U340" s="61" t="s">
        <v>401</v>
      </c>
      <c r="V340" s="61" t="s">
        <v>401</v>
      </c>
      <c r="W340" s="63" t="s">
        <v>401</v>
      </c>
      <c r="X340" s="64">
        <f t="shared" si="46"/>
        <v>-7.0135545154123076</v>
      </c>
    </row>
    <row r="341" spans="1:24" ht="15" customHeight="1">
      <c r="A341" s="72" t="s">
        <v>319</v>
      </c>
      <c r="B341" s="60">
        <f>'Расчет субсидий'!AF341</f>
        <v>-3.7545454545454504</v>
      </c>
      <c r="C341" s="61">
        <f>'Расчет субсидий'!D341-1</f>
        <v>6.5929338100024992E-2</v>
      </c>
      <c r="D341" s="61">
        <f>C341*'Расчет субсидий'!E341</f>
        <v>0.98894007150037488</v>
      </c>
      <c r="E341" s="62">
        <f t="shared" si="40"/>
        <v>15.497452210858118</v>
      </c>
      <c r="F341" s="61">
        <f>'Расчет субсидий'!F341-1</f>
        <v>0</v>
      </c>
      <c r="G341" s="61">
        <f>F341*'Расчет субсидий'!G341</f>
        <v>0</v>
      </c>
      <c r="H341" s="62">
        <f t="shared" si="41"/>
        <v>0</v>
      </c>
      <c r="I341" s="61">
        <f>'Расчет субсидий'!J341-1</f>
        <v>3.1844188868982437E-2</v>
      </c>
      <c r="J341" s="61">
        <f>I341*'Расчет субсидий'!K341</f>
        <v>0.31844188868982437</v>
      </c>
      <c r="K341" s="62">
        <f t="shared" si="42"/>
        <v>4.9902295337459002</v>
      </c>
      <c r="L341" s="61">
        <f>'Расчет субсидий'!N341-1</f>
        <v>-0.34875115633672527</v>
      </c>
      <c r="M341" s="61">
        <f>L341*'Расчет субсидий'!O341</f>
        <v>-5.2312673450508793</v>
      </c>
      <c r="N341" s="62">
        <f t="shared" si="43"/>
        <v>-81.977986349719757</v>
      </c>
      <c r="O341" s="61">
        <f>'Расчет субсидий'!R341-1</f>
        <v>0.12362962962962976</v>
      </c>
      <c r="P341" s="61">
        <f>O341*'Расчет субсидий'!S341</f>
        <v>1.2362962962962976</v>
      </c>
      <c r="Q341" s="62">
        <f t="shared" si="44"/>
        <v>19.373714669327658</v>
      </c>
      <c r="R341" s="61">
        <f>'Расчет субсидий'!V341-1</f>
        <v>0.24479999999999991</v>
      </c>
      <c r="S341" s="61">
        <f>R341*'Расчет субсидий'!W341</f>
        <v>2.4479999999999991</v>
      </c>
      <c r="T341" s="62">
        <f t="shared" si="45"/>
        <v>38.362044481242641</v>
      </c>
      <c r="U341" s="61" t="s">
        <v>401</v>
      </c>
      <c r="V341" s="61" t="s">
        <v>401</v>
      </c>
      <c r="W341" s="63" t="s">
        <v>401</v>
      </c>
      <c r="X341" s="64">
        <f t="shared" si="46"/>
        <v>-0.23958908856438343</v>
      </c>
    </row>
    <row r="342" spans="1:24" ht="15" customHeight="1">
      <c r="A342" s="72" t="s">
        <v>320</v>
      </c>
      <c r="B342" s="60">
        <f>'Расчет субсидий'!AF342</f>
        <v>-58.82727272727243</v>
      </c>
      <c r="C342" s="61">
        <f>'Расчет субсидий'!D342-1</f>
        <v>-4.3246106850153065E-2</v>
      </c>
      <c r="D342" s="61">
        <f>C342*'Расчет субсидий'!E342</f>
        <v>-0.64869160275229598</v>
      </c>
      <c r="E342" s="62">
        <f t="shared" si="40"/>
        <v>-20.328327166877681</v>
      </c>
      <c r="F342" s="61">
        <f>'Расчет субсидий'!F342-1</f>
        <v>0</v>
      </c>
      <c r="G342" s="61">
        <f>F342*'Расчет субсидий'!G342</f>
        <v>0</v>
      </c>
      <c r="H342" s="62">
        <f t="shared" si="41"/>
        <v>0</v>
      </c>
      <c r="I342" s="61">
        <f>'Расчет субсидий'!J342-1</f>
        <v>3.1844188868982437E-2</v>
      </c>
      <c r="J342" s="61">
        <f>I342*'Расчет субсидий'!K342</f>
        <v>0.31844188868982437</v>
      </c>
      <c r="K342" s="62">
        <f t="shared" si="42"/>
        <v>9.9791501376919651</v>
      </c>
      <c r="L342" s="61">
        <f>'Расчет субсидий'!N342-1</f>
        <v>-0.34875115633672527</v>
      </c>
      <c r="M342" s="61">
        <f>L342*'Расчет субсидий'!O342</f>
        <v>-5.2312673450508793</v>
      </c>
      <c r="N342" s="62">
        <f t="shared" si="43"/>
        <v>-163.93446999529777</v>
      </c>
      <c r="O342" s="61">
        <f>'Расчет субсидий'!R342-1</f>
        <v>0.12362962962962976</v>
      </c>
      <c r="P342" s="61">
        <f>O342*'Расчет субсидий'!S342</f>
        <v>1.2362962962962976</v>
      </c>
      <c r="Q342" s="62">
        <f t="shared" si="44"/>
        <v>38.742347642053446</v>
      </c>
      <c r="R342" s="61">
        <f>'Расчет субсидий'!V342-1</f>
        <v>0.24479999999999991</v>
      </c>
      <c r="S342" s="61">
        <f>R342*'Расчет субсидий'!W342</f>
        <v>2.4479999999999991</v>
      </c>
      <c r="T342" s="62">
        <f t="shared" si="45"/>
        <v>76.71402665515761</v>
      </c>
      <c r="U342" s="61" t="s">
        <v>401</v>
      </c>
      <c r="V342" s="61" t="s">
        <v>401</v>
      </c>
      <c r="W342" s="63" t="s">
        <v>401</v>
      </c>
      <c r="X342" s="64">
        <f t="shared" si="46"/>
        <v>-1.8772207628170547</v>
      </c>
    </row>
    <row r="343" spans="1:24" ht="15" customHeight="1">
      <c r="A343" s="68" t="s">
        <v>321</v>
      </c>
      <c r="B343" s="69"/>
      <c r="C343" s="70"/>
      <c r="D343" s="70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</row>
    <row r="344" spans="1:24" ht="15" customHeight="1">
      <c r="A344" s="72" t="s">
        <v>322</v>
      </c>
      <c r="B344" s="60">
        <f>'Расчет субсидий'!AF344</f>
        <v>-6.5272727272727025</v>
      </c>
      <c r="C344" s="61">
        <f>'Расчет субсидий'!D344-1</f>
        <v>-0.23976969667335013</v>
      </c>
      <c r="D344" s="61">
        <f>C344*'Расчет субсидий'!E344</f>
        <v>-3.5965454501002521</v>
      </c>
      <c r="E344" s="62">
        <f t="shared" si="40"/>
        <v>-37.051195620207366</v>
      </c>
      <c r="F344" s="61">
        <f>'Расчет субсидий'!F344-1</f>
        <v>0</v>
      </c>
      <c r="G344" s="61">
        <f>F344*'Расчет субсидий'!G344</f>
        <v>0</v>
      </c>
      <c r="H344" s="62">
        <f t="shared" si="41"/>
        <v>0</v>
      </c>
      <c r="I344" s="61">
        <f>'Расчет субсидий'!J344-1</f>
        <v>0.21841368584758936</v>
      </c>
      <c r="J344" s="61">
        <f>I344*'Расчет субсидий'!K344</f>
        <v>2.1841368584758936</v>
      </c>
      <c r="K344" s="62">
        <f t="shared" si="42"/>
        <v>22.500725523276721</v>
      </c>
      <c r="L344" s="61">
        <f>'Расчет субсидий'!N344-1</f>
        <v>-6.3829787234042534E-2</v>
      </c>
      <c r="M344" s="61">
        <f>L344*'Расчет субсидий'!O344</f>
        <v>-0.95744680851063801</v>
      </c>
      <c r="N344" s="62">
        <f t="shared" si="43"/>
        <v>-9.8635063814033099</v>
      </c>
      <c r="O344" s="61">
        <f>'Расчет субсидий'!R344-1</f>
        <v>-2.9687700809664541E-2</v>
      </c>
      <c r="P344" s="61">
        <f>O344*'Расчет субсидий'!S344</f>
        <v>-0.29687700809664541</v>
      </c>
      <c r="Q344" s="62">
        <f t="shared" si="44"/>
        <v>-3.0583926311355487</v>
      </c>
      <c r="R344" s="61">
        <f>'Расчет субсидий'!V344-1</f>
        <v>0.20331325301204828</v>
      </c>
      <c r="S344" s="61">
        <f>R344*'Расчет субсидий'!W344</f>
        <v>2.0331325301204828</v>
      </c>
      <c r="T344" s="62">
        <f t="shared" si="45"/>
        <v>20.945096382196802</v>
      </c>
      <c r="U344" s="61" t="s">
        <v>401</v>
      </c>
      <c r="V344" s="61" t="s">
        <v>401</v>
      </c>
      <c r="W344" s="63" t="s">
        <v>401</v>
      </c>
      <c r="X344" s="64">
        <f t="shared" si="46"/>
        <v>-0.63359987811115914</v>
      </c>
    </row>
    <row r="345" spans="1:24" ht="15" customHeight="1">
      <c r="A345" s="72" t="s">
        <v>323</v>
      </c>
      <c r="B345" s="60">
        <f>'Расчет субсидий'!AF345</f>
        <v>6.5909090909091219</v>
      </c>
      <c r="C345" s="61">
        <f>'Расчет субсидий'!D345-1</f>
        <v>-0.15479749007067145</v>
      </c>
      <c r="D345" s="61">
        <f>C345*'Расчет субсидий'!E345</f>
        <v>-2.3219623510600718</v>
      </c>
      <c r="E345" s="62">
        <f t="shared" si="40"/>
        <v>-23.875574693155979</v>
      </c>
      <c r="F345" s="61">
        <f>'Расчет субсидий'!F345-1</f>
        <v>0</v>
      </c>
      <c r="G345" s="61">
        <f>F345*'Расчет субсидий'!G345</f>
        <v>0</v>
      </c>
      <c r="H345" s="62">
        <f t="shared" si="41"/>
        <v>0</v>
      </c>
      <c r="I345" s="61">
        <f>'Расчет субсидий'!J345-1</f>
        <v>0.21841368584758936</v>
      </c>
      <c r="J345" s="61">
        <f>I345*'Расчет субсидий'!K345</f>
        <v>2.1841368584758936</v>
      </c>
      <c r="K345" s="62">
        <f t="shared" si="42"/>
        <v>22.458384254511596</v>
      </c>
      <c r="L345" s="61">
        <f>'Расчет субсидий'!N345-1</f>
        <v>-6.3829787234042534E-2</v>
      </c>
      <c r="M345" s="61">
        <f>L345*'Расчет субсидий'!O345</f>
        <v>-0.95744680851063801</v>
      </c>
      <c r="N345" s="62">
        <f t="shared" si="43"/>
        <v>-9.8449454965896397</v>
      </c>
      <c r="O345" s="61">
        <f>'Расчет субсидий'!R345-1</f>
        <v>-2.9687700809664541E-2</v>
      </c>
      <c r="P345" s="61">
        <f>O345*'Расчет субсидий'!S345</f>
        <v>-0.29687700809664541</v>
      </c>
      <c r="Q345" s="62">
        <f t="shared" si="44"/>
        <v>-3.0526374289643905</v>
      </c>
      <c r="R345" s="61">
        <f>'Расчет субсидий'!V345-1</f>
        <v>0.20331325301204828</v>
      </c>
      <c r="S345" s="61">
        <f>R345*'Расчет субсидий'!W345</f>
        <v>2.0331325301204828</v>
      </c>
      <c r="T345" s="62">
        <f t="shared" si="45"/>
        <v>20.905682455107534</v>
      </c>
      <c r="U345" s="61" t="s">
        <v>401</v>
      </c>
      <c r="V345" s="61" t="s">
        <v>401</v>
      </c>
      <c r="W345" s="63" t="s">
        <v>401</v>
      </c>
      <c r="X345" s="64">
        <f t="shared" si="46"/>
        <v>0.64098322092902116</v>
      </c>
    </row>
    <row r="346" spans="1:24" ht="15" customHeight="1">
      <c r="A346" s="72" t="s">
        <v>324</v>
      </c>
      <c r="B346" s="60">
        <f>'Расчет субсидий'!AF346</f>
        <v>89.027272727272702</v>
      </c>
      <c r="C346" s="61">
        <f>'Расчет субсидий'!D346-1</f>
        <v>0.21333190836504357</v>
      </c>
      <c r="D346" s="61">
        <f>C346*'Расчет субсидий'!E346</f>
        <v>3.1999786254756533</v>
      </c>
      <c r="E346" s="62">
        <f t="shared" si="40"/>
        <v>46.225681297339015</v>
      </c>
      <c r="F346" s="61">
        <f>'Расчет субсидий'!F346-1</f>
        <v>0</v>
      </c>
      <c r="G346" s="61">
        <f>F346*'Расчет субсидий'!G346</f>
        <v>0</v>
      </c>
      <c r="H346" s="62">
        <f t="shared" si="41"/>
        <v>0</v>
      </c>
      <c r="I346" s="61">
        <f>'Расчет субсидий'!J346-1</f>
        <v>0.21841368584758936</v>
      </c>
      <c r="J346" s="61">
        <f>I346*'Расчет субсидий'!K346</f>
        <v>2.1841368584758936</v>
      </c>
      <c r="K346" s="62">
        <f t="shared" si="42"/>
        <v>31.551215225592479</v>
      </c>
      <c r="L346" s="61">
        <f>'Расчет субсидий'!N346-1</f>
        <v>-6.3829787234042534E-2</v>
      </c>
      <c r="M346" s="61">
        <f>L346*'Расчет субсидий'!O346</f>
        <v>-0.95744680851063801</v>
      </c>
      <c r="N346" s="62">
        <f t="shared" si="43"/>
        <v>-13.830914580808621</v>
      </c>
      <c r="O346" s="61">
        <f>'Расчет субсидий'!R346-1</f>
        <v>-2.9687700809664541E-2</v>
      </c>
      <c r="P346" s="61">
        <f>O346*'Расчет субсидий'!S346</f>
        <v>-0.29687700809664541</v>
      </c>
      <c r="Q346" s="62">
        <f t="shared" si="44"/>
        <v>-4.2885730084347653</v>
      </c>
      <c r="R346" s="61">
        <f>'Расчет субсидий'!V346-1</f>
        <v>0.20331325301204828</v>
      </c>
      <c r="S346" s="61">
        <f>R346*'Расчет субсидий'!W346</f>
        <v>2.0331325301204828</v>
      </c>
      <c r="T346" s="62">
        <f t="shared" si="45"/>
        <v>29.369863793584589</v>
      </c>
      <c r="U346" s="61" t="s">
        <v>401</v>
      </c>
      <c r="V346" s="61" t="s">
        <v>401</v>
      </c>
      <c r="W346" s="63" t="s">
        <v>401</v>
      </c>
      <c r="X346" s="64">
        <f t="shared" si="46"/>
        <v>6.1629241974647462</v>
      </c>
    </row>
    <row r="347" spans="1:24" ht="15" customHeight="1">
      <c r="A347" s="72" t="s">
        <v>325</v>
      </c>
      <c r="B347" s="60">
        <f>'Расчет субсидий'!AF347</f>
        <v>-56.354545454545473</v>
      </c>
      <c r="C347" s="61">
        <f>'Расчет субсидий'!D347-1</f>
        <v>-0.51317144505058465</v>
      </c>
      <c r="D347" s="61">
        <f>C347*'Расчет субсидий'!E347</f>
        <v>-7.6975716757587698</v>
      </c>
      <c r="E347" s="62">
        <f t="shared" si="40"/>
        <v>-91.621417063067824</v>
      </c>
      <c r="F347" s="61">
        <f>'Расчет субсидий'!F347-1</f>
        <v>0</v>
      </c>
      <c r="G347" s="61">
        <f>F347*'Расчет субсидий'!G347</f>
        <v>0</v>
      </c>
      <c r="H347" s="62">
        <f t="shared" si="41"/>
        <v>0</v>
      </c>
      <c r="I347" s="61">
        <f>'Расчет субсидий'!J347-1</f>
        <v>0.21841368584758936</v>
      </c>
      <c r="J347" s="61">
        <f>I347*'Расчет субсидий'!K347</f>
        <v>2.1841368584758936</v>
      </c>
      <c r="K347" s="62">
        <f t="shared" si="42"/>
        <v>25.996992618261373</v>
      </c>
      <c r="L347" s="61">
        <f>'Расчет субсидий'!N347-1</f>
        <v>-6.3829787234042534E-2</v>
      </c>
      <c r="M347" s="61">
        <f>L347*'Расчет субсидий'!O347</f>
        <v>-0.95744680851063801</v>
      </c>
      <c r="N347" s="62">
        <f t="shared" si="43"/>
        <v>-11.396143751998171</v>
      </c>
      <c r="O347" s="61">
        <f>'Расчет субсидий'!R347-1</f>
        <v>-2.9687700809664541E-2</v>
      </c>
      <c r="P347" s="61">
        <f>O347*'Расчет субсидий'!S347</f>
        <v>-0.29687700809664541</v>
      </c>
      <c r="Q347" s="62">
        <f t="shared" si="44"/>
        <v>-3.5336198636406082</v>
      </c>
      <c r="R347" s="61">
        <f>'Расчет субсидий'!V347-1</f>
        <v>0.20331325301204828</v>
      </c>
      <c r="S347" s="61">
        <f>R347*'Расчет субсидий'!W347</f>
        <v>2.0331325301204828</v>
      </c>
      <c r="T347" s="62">
        <f t="shared" si="45"/>
        <v>24.199642605899747</v>
      </c>
      <c r="U347" s="61" t="s">
        <v>401</v>
      </c>
      <c r="V347" s="61" t="s">
        <v>401</v>
      </c>
      <c r="W347" s="63" t="s">
        <v>401</v>
      </c>
      <c r="X347" s="64">
        <f t="shared" si="46"/>
        <v>-4.7346261037696769</v>
      </c>
    </row>
    <row r="348" spans="1:24" ht="15" customHeight="1">
      <c r="A348" s="72" t="s">
        <v>326</v>
      </c>
      <c r="B348" s="60">
        <f>'Расчет субсидий'!AF348</f>
        <v>45.163636363636328</v>
      </c>
      <c r="C348" s="61">
        <f>'Расчет субсидий'!D348-1</f>
        <v>0.20010701026995981</v>
      </c>
      <c r="D348" s="61">
        <f>C348*'Расчет субсидий'!E348</f>
        <v>3.0016051540493969</v>
      </c>
      <c r="E348" s="62">
        <f t="shared" si="40"/>
        <v>22.728183548325941</v>
      </c>
      <c r="F348" s="61">
        <f>'Расчет субсидий'!F348-1</f>
        <v>0</v>
      </c>
      <c r="G348" s="61">
        <f>F348*'Расчет субсидий'!G348</f>
        <v>0</v>
      </c>
      <c r="H348" s="62">
        <f t="shared" si="41"/>
        <v>0</v>
      </c>
      <c r="I348" s="61">
        <f>'Расчет субсидий'!J348-1</f>
        <v>0.21841368584758936</v>
      </c>
      <c r="J348" s="61">
        <f>I348*'Расчет субсидий'!K348</f>
        <v>2.1841368584758936</v>
      </c>
      <c r="K348" s="62">
        <f t="shared" si="42"/>
        <v>16.538305628618058</v>
      </c>
      <c r="L348" s="61">
        <f>'Расчет субсидий'!N348-1</f>
        <v>-6.3829787234042534E-2</v>
      </c>
      <c r="M348" s="61">
        <f>L348*'Расчет субсидий'!O348</f>
        <v>-0.95744680851063801</v>
      </c>
      <c r="N348" s="62">
        <f t="shared" si="43"/>
        <v>-7.2497965870798691</v>
      </c>
      <c r="O348" s="61">
        <f>'Расчет субсидий'!R348-1</f>
        <v>-2.9687700809664541E-2</v>
      </c>
      <c r="P348" s="61">
        <f>O348*'Расчет субсидий'!S348</f>
        <v>-0.29687700809664541</v>
      </c>
      <c r="Q348" s="62">
        <f t="shared" si="44"/>
        <v>-2.2479556054185008</v>
      </c>
      <c r="R348" s="61">
        <f>'Расчет субсидий'!V348-1</f>
        <v>0.20331325301204828</v>
      </c>
      <c r="S348" s="61">
        <f>R348*'Расчет субсидий'!W348</f>
        <v>2.0331325301204828</v>
      </c>
      <c r="T348" s="62">
        <f t="shared" si="45"/>
        <v>15.394899379190697</v>
      </c>
      <c r="U348" s="61" t="s">
        <v>401</v>
      </c>
      <c r="V348" s="61" t="s">
        <v>401</v>
      </c>
      <c r="W348" s="63" t="s">
        <v>401</v>
      </c>
      <c r="X348" s="64">
        <f t="shared" si="46"/>
        <v>5.9645507260384898</v>
      </c>
    </row>
    <row r="349" spans="1:24" ht="15" customHeight="1">
      <c r="A349" s="72" t="s">
        <v>327</v>
      </c>
      <c r="B349" s="60">
        <f>'Расчет субсидий'!AF349</f>
        <v>-25.045454545454504</v>
      </c>
      <c r="C349" s="61">
        <f>'Расчет субсидий'!D349-1</f>
        <v>-0.34623359562715128</v>
      </c>
      <c r="D349" s="61">
        <f>C349*'Расчет субсидий'!E349</f>
        <v>-5.1935039344072695</v>
      </c>
      <c r="E349" s="62">
        <f t="shared" si="40"/>
        <v>-58.314397377982921</v>
      </c>
      <c r="F349" s="61">
        <f>'Расчет субсидий'!F349-1</f>
        <v>0</v>
      </c>
      <c r="G349" s="61">
        <f>F349*'Расчет субсидий'!G349</f>
        <v>0</v>
      </c>
      <c r="H349" s="62">
        <f t="shared" si="41"/>
        <v>0</v>
      </c>
      <c r="I349" s="61">
        <f>'Расчет субсидий'!J349-1</f>
        <v>0.21841368584758936</v>
      </c>
      <c r="J349" s="61">
        <f>I349*'Расчет субсидий'!K349</f>
        <v>2.1841368584758936</v>
      </c>
      <c r="K349" s="62">
        <f t="shared" si="42"/>
        <v>24.524218389294195</v>
      </c>
      <c r="L349" s="61">
        <f>'Расчет субсидий'!N349-1</f>
        <v>-6.3829787234042534E-2</v>
      </c>
      <c r="M349" s="61">
        <f>L349*'Расчет субсидий'!O349</f>
        <v>-0.95744680851063801</v>
      </c>
      <c r="N349" s="62">
        <f t="shared" si="43"/>
        <v>-10.750532658668918</v>
      </c>
      <c r="O349" s="61">
        <f>'Расчет субсидий'!R349-1</f>
        <v>-2.9687700809664541E-2</v>
      </c>
      <c r="P349" s="61">
        <f>O349*'Расчет субсидий'!S349</f>
        <v>-0.29687700809664541</v>
      </c>
      <c r="Q349" s="62">
        <f t="shared" si="44"/>
        <v>-3.3334342365353886</v>
      </c>
      <c r="R349" s="61">
        <f>'Расчет субсидий'!V349-1</f>
        <v>0.20331325301204828</v>
      </c>
      <c r="S349" s="61">
        <f>R349*'Расчет субсидий'!W349</f>
        <v>2.0331325301204828</v>
      </c>
      <c r="T349" s="62">
        <f t="shared" si="45"/>
        <v>22.828691338438531</v>
      </c>
      <c r="U349" s="61" t="s">
        <v>401</v>
      </c>
      <c r="V349" s="61" t="s">
        <v>401</v>
      </c>
      <c r="W349" s="63" t="s">
        <v>401</v>
      </c>
      <c r="X349" s="64">
        <f t="shared" si="46"/>
        <v>-2.2305583624181766</v>
      </c>
    </row>
    <row r="350" spans="1:24" ht="15" customHeight="1">
      <c r="A350" s="72" t="s">
        <v>328</v>
      </c>
      <c r="B350" s="60">
        <f>'Расчет субсидий'!AF350</f>
        <v>-31.218181818181847</v>
      </c>
      <c r="C350" s="61">
        <f>'Расчет субсидий'!D350-1</f>
        <v>-0.39205320288462342</v>
      </c>
      <c r="D350" s="61">
        <f>C350*'Расчет субсидий'!E350</f>
        <v>-5.8807980432693512</v>
      </c>
      <c r="E350" s="62">
        <f t="shared" si="40"/>
        <v>-62.91881592979864</v>
      </c>
      <c r="F350" s="61">
        <f>'Расчет субсидий'!F350-1</f>
        <v>0</v>
      </c>
      <c r="G350" s="61">
        <f>F350*'Расчет субсидий'!G350</f>
        <v>0</v>
      </c>
      <c r="H350" s="62">
        <f t="shared" si="41"/>
        <v>0</v>
      </c>
      <c r="I350" s="61">
        <f>'Расчет субсидий'!J350-1</f>
        <v>0.21841368584758936</v>
      </c>
      <c r="J350" s="61">
        <f>I350*'Расчет субсидий'!K350</f>
        <v>2.1841368584758936</v>
      </c>
      <c r="K350" s="62">
        <f t="shared" si="42"/>
        <v>23.368138805789489</v>
      </c>
      <c r="L350" s="61">
        <f>'Расчет субсидий'!N350-1</f>
        <v>-6.3829787234042534E-2</v>
      </c>
      <c r="M350" s="61">
        <f>L350*'Расчет субсидий'!O350</f>
        <v>-0.95744680851063801</v>
      </c>
      <c r="N350" s="62">
        <f t="shared" si="43"/>
        <v>-10.243749073512408</v>
      </c>
      <c r="O350" s="61">
        <f>'Расчет субсидий'!R350-1</f>
        <v>-2.9687700809664541E-2</v>
      </c>
      <c r="P350" s="61">
        <f>O350*'Расчет субсидий'!S350</f>
        <v>-0.29687700809664541</v>
      </c>
      <c r="Q350" s="62">
        <f t="shared" si="44"/>
        <v>-3.1762950689321325</v>
      </c>
      <c r="R350" s="61">
        <f>'Расчет субсидий'!V350-1</f>
        <v>0.20331325301204828</v>
      </c>
      <c r="S350" s="61">
        <f>R350*'Расчет субсидий'!W350</f>
        <v>2.0331325301204828</v>
      </c>
      <c r="T350" s="62">
        <f t="shared" si="45"/>
        <v>21.752539448271847</v>
      </c>
      <c r="U350" s="61" t="s">
        <v>401</v>
      </c>
      <c r="V350" s="61" t="s">
        <v>401</v>
      </c>
      <c r="W350" s="63" t="s">
        <v>401</v>
      </c>
      <c r="X350" s="64">
        <f t="shared" si="46"/>
        <v>-2.9178524712802583</v>
      </c>
    </row>
    <row r="351" spans="1:24" ht="15" customHeight="1">
      <c r="A351" s="72" t="s">
        <v>329</v>
      </c>
      <c r="B351" s="60">
        <f>'Расчет субсидий'!AF351</f>
        <v>45.763636363636351</v>
      </c>
      <c r="C351" s="61">
        <f>'Расчет субсидий'!D351-1</f>
        <v>0.21975242316154642</v>
      </c>
      <c r="D351" s="61">
        <f>C351*'Расчет субсидий'!E351</f>
        <v>3.2962863474231963</v>
      </c>
      <c r="E351" s="62">
        <f t="shared" si="40"/>
        <v>24.100409075121522</v>
      </c>
      <c r="F351" s="61">
        <f>'Расчет субсидий'!F351-1</f>
        <v>0</v>
      </c>
      <c r="G351" s="61">
        <f>F351*'Расчет субсидий'!G351</f>
        <v>0</v>
      </c>
      <c r="H351" s="62">
        <f t="shared" si="41"/>
        <v>0</v>
      </c>
      <c r="I351" s="61">
        <f>'Расчет субсидий'!J351-1</f>
        <v>0.21841368584758936</v>
      </c>
      <c r="J351" s="61">
        <f>I351*'Расчет субсидий'!K351</f>
        <v>2.1841368584758936</v>
      </c>
      <c r="K351" s="62">
        <f t="shared" si="42"/>
        <v>15.969059182758491</v>
      </c>
      <c r="L351" s="61">
        <f>'Расчет субсидий'!N351-1</f>
        <v>-6.3829787234042534E-2</v>
      </c>
      <c r="M351" s="61">
        <f>L351*'Расчет субсидий'!O351</f>
        <v>-0.95744680851063801</v>
      </c>
      <c r="N351" s="62">
        <f t="shared" si="43"/>
        <v>-7.0002594801310911</v>
      </c>
      <c r="O351" s="61">
        <f>'Расчет субсидий'!R351-1</f>
        <v>-2.9687700809664541E-2</v>
      </c>
      <c r="P351" s="61">
        <f>O351*'Расчет субсидий'!S351</f>
        <v>-0.29687700809664541</v>
      </c>
      <c r="Q351" s="62">
        <f t="shared" si="44"/>
        <v>-2.1705812499331194</v>
      </c>
      <c r="R351" s="61">
        <f>'Расчет субсидий'!V351-1</f>
        <v>0.20331325301204828</v>
      </c>
      <c r="S351" s="61">
        <f>R351*'Расчет субсидий'!W351</f>
        <v>2.0331325301204828</v>
      </c>
      <c r="T351" s="62">
        <f t="shared" si="45"/>
        <v>14.86500883582055</v>
      </c>
      <c r="U351" s="61" t="s">
        <v>401</v>
      </c>
      <c r="V351" s="61" t="s">
        <v>401</v>
      </c>
      <c r="W351" s="63" t="s">
        <v>401</v>
      </c>
      <c r="X351" s="64">
        <f t="shared" si="46"/>
        <v>6.2592319194122892</v>
      </c>
    </row>
    <row r="352" spans="1:24" ht="15" customHeight="1">
      <c r="A352" s="72" t="s">
        <v>330</v>
      </c>
      <c r="B352" s="60">
        <f>'Расчет субсидий'!AF352</f>
        <v>29.572727272727207</v>
      </c>
      <c r="C352" s="61">
        <f>'Расчет субсидий'!D352-1</f>
        <v>-6.2410081359414504E-2</v>
      </c>
      <c r="D352" s="61">
        <f>C352*'Расчет субсидий'!E352</f>
        <v>-0.93615122039121756</v>
      </c>
      <c r="E352" s="62">
        <f t="shared" si="40"/>
        <v>-13.659276632991597</v>
      </c>
      <c r="F352" s="61">
        <f>'Расчет субсидий'!F352-1</f>
        <v>0</v>
      </c>
      <c r="G352" s="61">
        <f>F352*'Расчет субсидий'!G352</f>
        <v>0</v>
      </c>
      <c r="H352" s="62">
        <f t="shared" si="41"/>
        <v>0</v>
      </c>
      <c r="I352" s="61">
        <f>'Расчет субсидий'!J352-1</f>
        <v>0.21841368584758936</v>
      </c>
      <c r="J352" s="61">
        <f>I352*'Расчет субсидий'!K352</f>
        <v>2.1841368584758936</v>
      </c>
      <c r="K352" s="62">
        <f t="shared" si="42"/>
        <v>31.868494004385248</v>
      </c>
      <c r="L352" s="61">
        <f>'Расчет субсидий'!N352-1</f>
        <v>-6.3829787234042534E-2</v>
      </c>
      <c r="M352" s="61">
        <f>L352*'Расчет субсидий'!O352</f>
        <v>-0.95744680851063801</v>
      </c>
      <c r="N352" s="62">
        <f t="shared" si="43"/>
        <v>-13.969998151961422</v>
      </c>
      <c r="O352" s="61">
        <f>'Расчет субсидий'!R352-1</f>
        <v>-2.9687700809664541E-2</v>
      </c>
      <c r="P352" s="61">
        <f>O352*'Расчет субсидий'!S352</f>
        <v>-0.29687700809664541</v>
      </c>
      <c r="Q352" s="62">
        <f t="shared" si="44"/>
        <v>-4.3316988657797495</v>
      </c>
      <c r="R352" s="61">
        <f>'Расчет субсидий'!V352-1</f>
        <v>0.20331325301204828</v>
      </c>
      <c r="S352" s="61">
        <f>R352*'Расчет субсидий'!W352</f>
        <v>2.0331325301204828</v>
      </c>
      <c r="T352" s="62">
        <f t="shared" si="45"/>
        <v>29.665206919074727</v>
      </c>
      <c r="U352" s="61" t="s">
        <v>401</v>
      </c>
      <c r="V352" s="61" t="s">
        <v>401</v>
      </c>
      <c r="W352" s="63" t="s">
        <v>401</v>
      </c>
      <c r="X352" s="64">
        <f t="shared" si="46"/>
        <v>2.0267943515978755</v>
      </c>
    </row>
    <row r="353" spans="1:24" ht="15" customHeight="1">
      <c r="A353" s="72" t="s">
        <v>331</v>
      </c>
      <c r="B353" s="60">
        <f>'Расчет субсидий'!AF353</f>
        <v>-30.581818181818107</v>
      </c>
      <c r="C353" s="61">
        <f>'Расчет субсидий'!D353-1</f>
        <v>-0.50071163480021696</v>
      </c>
      <c r="D353" s="61">
        <f>C353*'Расчет субсидий'!E353</f>
        <v>-7.5106745220032547</v>
      </c>
      <c r="E353" s="62">
        <f t="shared" si="40"/>
        <v>-50.506546273827922</v>
      </c>
      <c r="F353" s="61">
        <f>'Расчет субсидий'!F353-1</f>
        <v>0</v>
      </c>
      <c r="G353" s="61">
        <f>F353*'Расчет субсидий'!G353</f>
        <v>0</v>
      </c>
      <c r="H353" s="62">
        <f t="shared" si="41"/>
        <v>0</v>
      </c>
      <c r="I353" s="61">
        <f>'Расчет субсидий'!J353-1</f>
        <v>0.21841368584758936</v>
      </c>
      <c r="J353" s="61">
        <f>I353*'Расчет субсидий'!K353</f>
        <v>2.1841368584758936</v>
      </c>
      <c r="K353" s="62">
        <f t="shared" si="42"/>
        <v>14.687523602282663</v>
      </c>
      <c r="L353" s="61">
        <f>'Расчет субсидий'!N353-1</f>
        <v>-6.3829787234042534E-2</v>
      </c>
      <c r="M353" s="61">
        <f>L353*'Расчет субсидий'!O353</f>
        <v>-0.95744680851063801</v>
      </c>
      <c r="N353" s="62">
        <f t="shared" si="43"/>
        <v>-6.4384805115843964</v>
      </c>
      <c r="O353" s="61">
        <f>'Расчет субсидий'!R353-1</f>
        <v>-2.9687700809664541E-2</v>
      </c>
      <c r="P353" s="61">
        <f>O353*'Расчет субсидий'!S353</f>
        <v>-0.29687700809664541</v>
      </c>
      <c r="Q353" s="62">
        <f t="shared" si="44"/>
        <v>-1.9963895790107458</v>
      </c>
      <c r="R353" s="61">
        <f>'Расчет субсидий'!V353-1</f>
        <v>0.20331325301204828</v>
      </c>
      <c r="S353" s="61">
        <f>R353*'Расчет субсидий'!W353</f>
        <v>2.0331325301204828</v>
      </c>
      <c r="T353" s="62">
        <f t="shared" si="45"/>
        <v>13.672074580322297</v>
      </c>
      <c r="U353" s="61" t="s">
        <v>401</v>
      </c>
      <c r="V353" s="61" t="s">
        <v>401</v>
      </c>
      <c r="W353" s="63" t="s">
        <v>401</v>
      </c>
      <c r="X353" s="64">
        <f t="shared" si="46"/>
        <v>-4.5477289500141618</v>
      </c>
    </row>
    <row r="354" spans="1:24" ht="15" customHeight="1">
      <c r="A354" s="72" t="s">
        <v>332</v>
      </c>
      <c r="B354" s="60">
        <f>'Расчет субсидий'!AF354</f>
        <v>-44.163636363636328</v>
      </c>
      <c r="C354" s="61">
        <f>'Расчет субсидий'!D354-1</f>
        <v>-0.46855981971607563</v>
      </c>
      <c r="D354" s="61">
        <f>C354*'Расчет субсидий'!E354</f>
        <v>-7.0283972957411347</v>
      </c>
      <c r="E354" s="62">
        <f t="shared" si="40"/>
        <v>-76.350576388546031</v>
      </c>
      <c r="F354" s="61">
        <f>'Расчет субсидий'!F354-1</f>
        <v>0</v>
      </c>
      <c r="G354" s="61">
        <f>F354*'Расчет субсидий'!G354</f>
        <v>0</v>
      </c>
      <c r="H354" s="62">
        <f t="shared" si="41"/>
        <v>0</v>
      </c>
      <c r="I354" s="61">
        <f>'Расчет субсидий'!J354-1</f>
        <v>0.21841368584758936</v>
      </c>
      <c r="J354" s="61">
        <f>I354*'Расчет субсидий'!K354</f>
        <v>2.1841368584758936</v>
      </c>
      <c r="K354" s="62">
        <f t="shared" si="42"/>
        <v>23.726619460904853</v>
      </c>
      <c r="L354" s="61">
        <f>'Расчет субсидий'!N354-1</f>
        <v>-6.3829787234042534E-2</v>
      </c>
      <c r="M354" s="61">
        <f>L354*'Расчет субсидий'!O354</f>
        <v>-0.95744680851063801</v>
      </c>
      <c r="N354" s="62">
        <f t="shared" si="43"/>
        <v>-10.400894060934357</v>
      </c>
      <c r="O354" s="61">
        <f>'Расчет субсидий'!R354-1</f>
        <v>-2.9687700809664541E-2</v>
      </c>
      <c r="P354" s="61">
        <f>O354*'Расчет субсидий'!S354</f>
        <v>-0.29687700809664541</v>
      </c>
      <c r="Q354" s="62">
        <f t="shared" si="44"/>
        <v>-3.2250212574666</v>
      </c>
      <c r="R354" s="61">
        <f>'Расчет субсидий'!V354-1</f>
        <v>0.20331325301204828</v>
      </c>
      <c r="S354" s="61">
        <f>R354*'Расчет субсидий'!W354</f>
        <v>2.0331325301204828</v>
      </c>
      <c r="T354" s="62">
        <f t="shared" si="45"/>
        <v>22.086235882405806</v>
      </c>
      <c r="U354" s="61" t="s">
        <v>401</v>
      </c>
      <c r="V354" s="61" t="s">
        <v>401</v>
      </c>
      <c r="W354" s="63" t="s">
        <v>401</v>
      </c>
      <c r="X354" s="64">
        <f t="shared" si="46"/>
        <v>-4.0654517237520418</v>
      </c>
    </row>
    <row r="355" spans="1:24" ht="15" customHeight="1">
      <c r="A355" s="68" t="s">
        <v>333</v>
      </c>
      <c r="B355" s="69"/>
      <c r="C355" s="70"/>
      <c r="D355" s="70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</row>
    <row r="356" spans="1:24" ht="15" customHeight="1">
      <c r="A356" s="72" t="s">
        <v>334</v>
      </c>
      <c r="B356" s="60">
        <f>'Расчет субсидий'!AF356</f>
        <v>-1.6636363636363285</v>
      </c>
      <c r="C356" s="61">
        <f>'Расчет субсидий'!D356-1</f>
        <v>-0.61009576788024544</v>
      </c>
      <c r="D356" s="61">
        <f>C356*'Расчет субсидий'!E356</f>
        <v>-9.1514365182036812</v>
      </c>
      <c r="E356" s="62">
        <f t="shared" si="40"/>
        <v>-68.286386913567583</v>
      </c>
      <c r="F356" s="61">
        <f>'Расчет субсидий'!F356-1</f>
        <v>0</v>
      </c>
      <c r="G356" s="61">
        <f>F356*'Расчет субсидий'!G356</f>
        <v>0</v>
      </c>
      <c r="H356" s="62">
        <f t="shared" si="41"/>
        <v>0</v>
      </c>
      <c r="I356" s="61">
        <f>'Расчет субсидий'!J356-1</f>
        <v>0.18093000708505813</v>
      </c>
      <c r="J356" s="61">
        <f>I356*'Расчет субсидий'!K356</f>
        <v>1.8093000708505813</v>
      </c>
      <c r="K356" s="62">
        <f t="shared" si="42"/>
        <v>13.500674395225936</v>
      </c>
      <c r="L356" s="61">
        <f>'Расчет субсидий'!N356-1</f>
        <v>0.24271970397779841</v>
      </c>
      <c r="M356" s="61">
        <f>L356*'Расчет субсидий'!O356</f>
        <v>3.6407955596669761</v>
      </c>
      <c r="N356" s="62">
        <f t="shared" si="43"/>
        <v>27.166967040210476</v>
      </c>
      <c r="O356" s="61">
        <f>'Расчет субсидий'!R356-1</f>
        <v>0.13736568457539011</v>
      </c>
      <c r="P356" s="61">
        <f>O356*'Расчет субсидий'!S356</f>
        <v>1.3736568457539011</v>
      </c>
      <c r="Q356" s="62">
        <f t="shared" si="44"/>
        <v>10.249982357309074</v>
      </c>
      <c r="R356" s="61">
        <f>'Расчет субсидий'!V356-1</f>
        <v>0.21047309284447069</v>
      </c>
      <c r="S356" s="61">
        <f>R356*'Расчет субсидий'!W356</f>
        <v>2.1047309284447069</v>
      </c>
      <c r="T356" s="62">
        <f t="shared" si="45"/>
        <v>15.705126757185766</v>
      </c>
      <c r="U356" s="61" t="s">
        <v>401</v>
      </c>
      <c r="V356" s="61" t="s">
        <v>401</v>
      </c>
      <c r="W356" s="63" t="s">
        <v>401</v>
      </c>
      <c r="X356" s="64">
        <f t="shared" si="46"/>
        <v>-0.22295311348751623</v>
      </c>
    </row>
    <row r="357" spans="1:24" ht="15" customHeight="1">
      <c r="A357" s="72" t="s">
        <v>49</v>
      </c>
      <c r="B357" s="60">
        <f>'Расчет субсидий'!AF357</f>
        <v>195.22727272727275</v>
      </c>
      <c r="C357" s="61">
        <f>'Расчет субсидий'!D357-1</f>
        <v>2.3297761323332722E-2</v>
      </c>
      <c r="D357" s="61">
        <f>C357*'Расчет субсидий'!E357</f>
        <v>0.34946641984999083</v>
      </c>
      <c r="E357" s="62">
        <f t="shared" si="40"/>
        <v>7.3534969844771743</v>
      </c>
      <c r="F357" s="61">
        <f>'Расчет субсидий'!F357-1</f>
        <v>0</v>
      </c>
      <c r="G357" s="61">
        <f>F357*'Расчет субсидий'!G357</f>
        <v>0</v>
      </c>
      <c r="H357" s="62">
        <f t="shared" si="41"/>
        <v>0</v>
      </c>
      <c r="I357" s="61">
        <f>'Расчет субсидий'!J357-1</f>
        <v>0.18093000708505813</v>
      </c>
      <c r="J357" s="61">
        <f>I357*'Расчет субсидий'!K357</f>
        <v>1.8093000708505813</v>
      </c>
      <c r="K357" s="62">
        <f t="shared" si="42"/>
        <v>38.071419339017318</v>
      </c>
      <c r="L357" s="61">
        <f>'Расчет субсидий'!N357-1</f>
        <v>0.24271970397779841</v>
      </c>
      <c r="M357" s="61">
        <f>L357*'Расчет субсидий'!O357</f>
        <v>3.6407955596669761</v>
      </c>
      <c r="N357" s="62">
        <f t="shared" si="43"/>
        <v>76.609876223876327</v>
      </c>
      <c r="O357" s="61">
        <f>'Расчет субсидий'!R357-1</f>
        <v>0.13736568457539011</v>
      </c>
      <c r="P357" s="61">
        <f>O357*'Расчет субсидий'!S357</f>
        <v>1.3736568457539011</v>
      </c>
      <c r="Q357" s="62">
        <f t="shared" si="44"/>
        <v>28.904583957719574</v>
      </c>
      <c r="R357" s="61">
        <f>'Расчет субсидий'!V357-1</f>
        <v>0.21047309284447069</v>
      </c>
      <c r="S357" s="61">
        <f>R357*'Расчет субсидий'!W357</f>
        <v>2.1047309284447069</v>
      </c>
      <c r="T357" s="62">
        <f t="shared" si="45"/>
        <v>44.287896222182333</v>
      </c>
      <c r="U357" s="61" t="s">
        <v>401</v>
      </c>
      <c r="V357" s="61" t="s">
        <v>401</v>
      </c>
      <c r="W357" s="63" t="s">
        <v>401</v>
      </c>
      <c r="X357" s="64">
        <f t="shared" si="46"/>
        <v>9.2779498245661571</v>
      </c>
    </row>
    <row r="358" spans="1:24" ht="15" customHeight="1">
      <c r="A358" s="72" t="s">
        <v>335</v>
      </c>
      <c r="B358" s="60">
        <f>'Расчет субсидий'!AF358</f>
        <v>38.009090909090901</v>
      </c>
      <c r="C358" s="61">
        <f>'Расчет субсидий'!D358-1</f>
        <v>-0.28106431422030831</v>
      </c>
      <c r="D358" s="61">
        <f>C358*'Расчет субсидий'!E358</f>
        <v>-4.2159647133046247</v>
      </c>
      <c r="E358" s="62">
        <f t="shared" si="40"/>
        <v>-34.004106201118674</v>
      </c>
      <c r="F358" s="61">
        <f>'Расчет субсидий'!F358-1</f>
        <v>0</v>
      </c>
      <c r="G358" s="61">
        <f>F358*'Расчет субсидий'!G358</f>
        <v>0</v>
      </c>
      <c r="H358" s="62">
        <f t="shared" si="41"/>
        <v>0</v>
      </c>
      <c r="I358" s="61">
        <f>'Расчет субсидий'!J358-1</f>
        <v>0.18093000708505813</v>
      </c>
      <c r="J358" s="61">
        <f>I358*'Расчет субсидий'!K358</f>
        <v>1.8093000708505813</v>
      </c>
      <c r="K358" s="62">
        <f t="shared" si="42"/>
        <v>14.593013922706739</v>
      </c>
      <c r="L358" s="61">
        <f>'Расчет субсидий'!N358-1</f>
        <v>0.24271970397779841</v>
      </c>
      <c r="M358" s="61">
        <f>L358*'Расчет субсидий'!O358</f>
        <v>3.6407955596669761</v>
      </c>
      <c r="N358" s="62">
        <f t="shared" si="43"/>
        <v>29.365046267295892</v>
      </c>
      <c r="O358" s="61">
        <f>'Расчет субсидий'!R358-1</f>
        <v>0.13736568457539011</v>
      </c>
      <c r="P358" s="61">
        <f>O358*'Расчет субсидий'!S358</f>
        <v>1.3736568457539011</v>
      </c>
      <c r="Q358" s="62">
        <f t="shared" si="44"/>
        <v>11.079308401112398</v>
      </c>
      <c r="R358" s="61">
        <f>'Расчет субсидий'!V358-1</f>
        <v>0.21047309284447069</v>
      </c>
      <c r="S358" s="61">
        <f>R358*'Расчет субсидий'!W358</f>
        <v>2.1047309284447069</v>
      </c>
      <c r="T358" s="62">
        <f t="shared" si="45"/>
        <v>16.975828519094549</v>
      </c>
      <c r="U358" s="61" t="s">
        <v>401</v>
      </c>
      <c r="V358" s="61" t="s">
        <v>401</v>
      </c>
      <c r="W358" s="63" t="s">
        <v>401</v>
      </c>
      <c r="X358" s="64">
        <f t="shared" si="46"/>
        <v>4.7125186914115407</v>
      </c>
    </row>
    <row r="359" spans="1:24" ht="15" customHeight="1">
      <c r="A359" s="72" t="s">
        <v>336</v>
      </c>
      <c r="B359" s="60">
        <f>'Расчет субсидий'!AF359</f>
        <v>60.718181818181847</v>
      </c>
      <c r="C359" s="61">
        <f>'Расчет субсидий'!D359-1</f>
        <v>-8.3525997357231208E-2</v>
      </c>
      <c r="D359" s="61">
        <f>C359*'Расчет субсидий'!E359</f>
        <v>-1.252889960358468</v>
      </c>
      <c r="E359" s="62">
        <f t="shared" si="40"/>
        <v>-9.9110513034195762</v>
      </c>
      <c r="F359" s="61">
        <f>'Расчет субсидий'!F359-1</f>
        <v>0</v>
      </c>
      <c r="G359" s="61">
        <f>F359*'Расчет субсидий'!G359</f>
        <v>0</v>
      </c>
      <c r="H359" s="62">
        <f t="shared" si="41"/>
        <v>0</v>
      </c>
      <c r="I359" s="61">
        <f>'Расчет субсидий'!J359-1</f>
        <v>0.18093000708505813</v>
      </c>
      <c r="J359" s="61">
        <f>I359*'Расчет субсидий'!K359</f>
        <v>1.8093000708505813</v>
      </c>
      <c r="K359" s="62">
        <f t="shared" si="42"/>
        <v>14.312562469851853</v>
      </c>
      <c r="L359" s="61">
        <f>'Расчет субсидий'!N359-1</f>
        <v>0.24271970397779841</v>
      </c>
      <c r="M359" s="61">
        <f>L359*'Расчет субсидий'!O359</f>
        <v>3.6407955596669761</v>
      </c>
      <c r="N359" s="62">
        <f t="shared" si="43"/>
        <v>28.800702949840428</v>
      </c>
      <c r="O359" s="61">
        <f>'Расчет субсидий'!R359-1</f>
        <v>0.13736568457539011</v>
      </c>
      <c r="P359" s="61">
        <f>O359*'Расчет субсидий'!S359</f>
        <v>1.3736568457539011</v>
      </c>
      <c r="Q359" s="62">
        <f t="shared" si="44"/>
        <v>10.866384041951436</v>
      </c>
      <c r="R359" s="61">
        <f>'Расчет субсидий'!V359-1</f>
        <v>0.21047309284447069</v>
      </c>
      <c r="S359" s="61">
        <f>R359*'Расчет субсидий'!W359</f>
        <v>2.1047309284447069</v>
      </c>
      <c r="T359" s="62">
        <f t="shared" si="45"/>
        <v>16.649583659957706</v>
      </c>
      <c r="U359" s="61" t="s">
        <v>401</v>
      </c>
      <c r="V359" s="61" t="s">
        <v>401</v>
      </c>
      <c r="W359" s="63" t="s">
        <v>401</v>
      </c>
      <c r="X359" s="64">
        <f t="shared" si="46"/>
        <v>7.6755934443576974</v>
      </c>
    </row>
    <row r="360" spans="1:24" ht="15" customHeight="1">
      <c r="A360" s="72" t="s">
        <v>337</v>
      </c>
      <c r="B360" s="60">
        <f>'Расчет субсидий'!AF360</f>
        <v>39.327272727272771</v>
      </c>
      <c r="C360" s="61">
        <f>'Расчет субсидий'!D360-1</f>
        <v>-0.26129975392464033</v>
      </c>
      <c r="D360" s="61">
        <f>C360*'Расчет субсидий'!E360</f>
        <v>-3.9194963088696051</v>
      </c>
      <c r="E360" s="62">
        <f t="shared" si="40"/>
        <v>-30.773307525641059</v>
      </c>
      <c r="F360" s="61">
        <f>'Расчет субсидий'!F360-1</f>
        <v>0</v>
      </c>
      <c r="G360" s="61">
        <f>F360*'Расчет субсидий'!G360</f>
        <v>0</v>
      </c>
      <c r="H360" s="62">
        <f t="shared" si="41"/>
        <v>0</v>
      </c>
      <c r="I360" s="61">
        <f>'Расчет субсидий'!J360-1</f>
        <v>0.18093000708505813</v>
      </c>
      <c r="J360" s="61">
        <f>I360*'Расчет субсидий'!K360</f>
        <v>1.8093000708505813</v>
      </c>
      <c r="K360" s="62">
        <f t="shared" si="42"/>
        <v>14.2054343463604</v>
      </c>
      <c r="L360" s="61">
        <f>'Расчет субсидий'!N360-1</f>
        <v>0.24271970397779841</v>
      </c>
      <c r="M360" s="61">
        <f>L360*'Расчет субсидий'!O360</f>
        <v>3.6407955596669761</v>
      </c>
      <c r="N360" s="62">
        <f t="shared" si="43"/>
        <v>28.585132518706928</v>
      </c>
      <c r="O360" s="61">
        <f>'Расчет субсидий'!R360-1</f>
        <v>0.13736568457539011</v>
      </c>
      <c r="P360" s="61">
        <f>O360*'Расчет субсидий'!S360</f>
        <v>1.3736568457539011</v>
      </c>
      <c r="Q360" s="62">
        <f t="shared" si="44"/>
        <v>10.785050225312817</v>
      </c>
      <c r="R360" s="61">
        <f>'Расчет субсидий'!V360-1</f>
        <v>0.21047309284447069</v>
      </c>
      <c r="S360" s="61">
        <f>R360*'Расчет субсидий'!W360</f>
        <v>2.1047309284447069</v>
      </c>
      <c r="T360" s="62">
        <f t="shared" si="45"/>
        <v>16.524963162533691</v>
      </c>
      <c r="U360" s="61" t="s">
        <v>401</v>
      </c>
      <c r="V360" s="61" t="s">
        <v>401</v>
      </c>
      <c r="W360" s="63" t="s">
        <v>401</v>
      </c>
      <c r="X360" s="64">
        <f t="shared" si="46"/>
        <v>5.0089870958465603</v>
      </c>
    </row>
    <row r="361" spans="1:24" ht="15" customHeight="1">
      <c r="A361" s="72" t="s">
        <v>338</v>
      </c>
      <c r="B361" s="60">
        <f>'Расчет субсидий'!AF361</f>
        <v>60.127272727272725</v>
      </c>
      <c r="C361" s="61">
        <f>'Расчет субсидий'!D361-1</f>
        <v>0.21715607431921269</v>
      </c>
      <c r="D361" s="61">
        <f>C361*'Расчет субсидий'!E361</f>
        <v>3.2573411147881903</v>
      </c>
      <c r="E361" s="62">
        <f t="shared" si="40"/>
        <v>16.072366482969368</v>
      </c>
      <c r="F361" s="61">
        <f>'Расчет субсидий'!F361-1</f>
        <v>0</v>
      </c>
      <c r="G361" s="61">
        <f>F361*'Расчет субсидий'!G361</f>
        <v>0</v>
      </c>
      <c r="H361" s="62">
        <f t="shared" si="41"/>
        <v>0</v>
      </c>
      <c r="I361" s="61">
        <f>'Расчет субсидий'!J361-1</f>
        <v>0.18093000708505813</v>
      </c>
      <c r="J361" s="61">
        <f>I361*'Расчет субсидий'!K361</f>
        <v>1.8093000708505813</v>
      </c>
      <c r="K361" s="62">
        <f t="shared" si="42"/>
        <v>8.9274450515336667</v>
      </c>
      <c r="L361" s="61">
        <f>'Расчет субсидий'!N361-1</f>
        <v>0.24271970397779841</v>
      </c>
      <c r="M361" s="61">
        <f>L361*'Расчет субсидий'!O361</f>
        <v>3.6407955596669761</v>
      </c>
      <c r="N361" s="62">
        <f t="shared" si="43"/>
        <v>17.964406693199599</v>
      </c>
      <c r="O361" s="61">
        <f>'Расчет субсидий'!R361-1</f>
        <v>0.13736568457539011</v>
      </c>
      <c r="P361" s="61">
        <f>O361*'Расчет субсидий'!S361</f>
        <v>1.3736568457539011</v>
      </c>
      <c r="Q361" s="62">
        <f t="shared" si="44"/>
        <v>6.7778950588145719</v>
      </c>
      <c r="R361" s="61">
        <f>'Расчет субсидий'!V361-1</f>
        <v>0.21047309284447069</v>
      </c>
      <c r="S361" s="61">
        <f>R361*'Расчет субсидий'!W361</f>
        <v>2.1047309284447069</v>
      </c>
      <c r="T361" s="62">
        <f t="shared" si="45"/>
        <v>10.385159440755528</v>
      </c>
      <c r="U361" s="61" t="s">
        <v>401</v>
      </c>
      <c r="V361" s="61" t="s">
        <v>401</v>
      </c>
      <c r="W361" s="63" t="s">
        <v>401</v>
      </c>
      <c r="X361" s="64">
        <f t="shared" si="46"/>
        <v>12.185824519504354</v>
      </c>
    </row>
    <row r="362" spans="1:24" ht="15" customHeight="1">
      <c r="A362" s="72" t="s">
        <v>339</v>
      </c>
      <c r="B362" s="60">
        <f>'Расчет субсидий'!AF362</f>
        <v>71.100000000000023</v>
      </c>
      <c r="C362" s="61">
        <f>'Расчет субсидий'!D362-1</f>
        <v>-0.11414068014523571</v>
      </c>
      <c r="D362" s="61">
        <f>C362*'Расчет субсидий'!E362</f>
        <v>-1.7121102021785357</v>
      </c>
      <c r="E362" s="62">
        <f t="shared" si="40"/>
        <v>-16.868727816361737</v>
      </c>
      <c r="F362" s="61">
        <f>'Расчет субсидий'!F362-1</f>
        <v>0</v>
      </c>
      <c r="G362" s="61">
        <f>F362*'Расчет субсидий'!G362</f>
        <v>0</v>
      </c>
      <c r="H362" s="62">
        <f t="shared" si="41"/>
        <v>0</v>
      </c>
      <c r="I362" s="61">
        <f>'Расчет субсидий'!J362-1</f>
        <v>0.18093000708505813</v>
      </c>
      <c r="J362" s="61">
        <f>I362*'Расчет субсидий'!K362</f>
        <v>1.8093000708505813</v>
      </c>
      <c r="K362" s="62">
        <f t="shared" si="42"/>
        <v>17.826300196370088</v>
      </c>
      <c r="L362" s="61">
        <f>'Расчет субсидий'!N362-1</f>
        <v>0.24271970397779841</v>
      </c>
      <c r="M362" s="61">
        <f>L362*'Расчет субсидий'!O362</f>
        <v>3.6407955596669761</v>
      </c>
      <c r="N362" s="62">
        <f t="shared" si="43"/>
        <v>35.871282849020901</v>
      </c>
      <c r="O362" s="61">
        <f>'Расчет субсидий'!R362-1</f>
        <v>0.13736568457539011</v>
      </c>
      <c r="P362" s="61">
        <f>O362*'Расчет субсидий'!S362</f>
        <v>1.3736568457539011</v>
      </c>
      <c r="Q362" s="62">
        <f t="shared" si="44"/>
        <v>13.534084087940172</v>
      </c>
      <c r="R362" s="61">
        <f>'Расчет субсидий'!V362-1</f>
        <v>0.21047309284447069</v>
      </c>
      <c r="S362" s="61">
        <f>R362*'Расчет субсидий'!W362</f>
        <v>2.1047309284447069</v>
      </c>
      <c r="T362" s="62">
        <f t="shared" si="45"/>
        <v>20.737060683030602</v>
      </c>
      <c r="U362" s="61" t="s">
        <v>401</v>
      </c>
      <c r="V362" s="61" t="s">
        <v>401</v>
      </c>
      <c r="W362" s="63" t="s">
        <v>401</v>
      </c>
      <c r="X362" s="64">
        <f t="shared" si="46"/>
        <v>7.2163732025376293</v>
      </c>
    </row>
    <row r="363" spans="1:24" ht="15" customHeight="1">
      <c r="A363" s="72" t="s">
        <v>340</v>
      </c>
      <c r="B363" s="60">
        <f>'Расчет субсидий'!AF363</f>
        <v>63.399999999999977</v>
      </c>
      <c r="C363" s="61">
        <f>'Расчет субсидий'!D363-1</f>
        <v>-0.18801694033905936</v>
      </c>
      <c r="D363" s="61">
        <f>C363*'Расчет субсидий'!E363</f>
        <v>-2.8202541050858905</v>
      </c>
      <c r="E363" s="62">
        <f t="shared" si="40"/>
        <v>-29.272658489305275</v>
      </c>
      <c r="F363" s="61">
        <f>'Расчет субсидий'!F363-1</f>
        <v>0</v>
      </c>
      <c r="G363" s="61">
        <f>F363*'Расчет субсидий'!G363</f>
        <v>0</v>
      </c>
      <c r="H363" s="62">
        <f t="shared" si="41"/>
        <v>0</v>
      </c>
      <c r="I363" s="61">
        <f>'Расчет субсидий'!J363-1</f>
        <v>0.18093000708505813</v>
      </c>
      <c r="J363" s="61">
        <f>I363*'Расчет субсидий'!K363</f>
        <v>1.8093000708505813</v>
      </c>
      <c r="K363" s="62">
        <f t="shared" si="42"/>
        <v>18.779521669049011</v>
      </c>
      <c r="L363" s="61">
        <f>'Расчет субсидий'!N363-1</f>
        <v>0.24271970397779841</v>
      </c>
      <c r="M363" s="61">
        <f>L363*'Расчет субсидий'!O363</f>
        <v>3.6407955596669761</v>
      </c>
      <c r="N363" s="62">
        <f t="shared" si="43"/>
        <v>37.789419348886902</v>
      </c>
      <c r="O363" s="61">
        <f>'Расчет субсидий'!R363-1</f>
        <v>0.13736568457539011</v>
      </c>
      <c r="P363" s="61">
        <f>O363*'Расчет субсидий'!S363</f>
        <v>1.3736568457539011</v>
      </c>
      <c r="Q363" s="62">
        <f t="shared" si="44"/>
        <v>14.257788918642717</v>
      </c>
      <c r="R363" s="61">
        <f>'Расчет субсидий'!V363-1</f>
        <v>0.21047309284447069</v>
      </c>
      <c r="S363" s="61">
        <f>R363*'Расчет субсидий'!W363</f>
        <v>2.1047309284447069</v>
      </c>
      <c r="T363" s="62">
        <f t="shared" si="45"/>
        <v>21.845928552726622</v>
      </c>
      <c r="U363" s="61" t="s">
        <v>401</v>
      </c>
      <c r="V363" s="61" t="s">
        <v>401</v>
      </c>
      <c r="W363" s="63" t="s">
        <v>401</v>
      </c>
      <c r="X363" s="64">
        <f t="shared" si="46"/>
        <v>6.1082292996302749</v>
      </c>
    </row>
    <row r="364" spans="1:24" ht="15" customHeight="1">
      <c r="A364" s="72" t="s">
        <v>341</v>
      </c>
      <c r="B364" s="60">
        <f>'Расчет субсидий'!AF364</f>
        <v>48.372727272727275</v>
      </c>
      <c r="C364" s="61">
        <f>'Расчет субсидий'!D364-1</f>
        <v>-0.13863273194514203</v>
      </c>
      <c r="D364" s="61">
        <f>C364*'Расчет субсидий'!E364</f>
        <v>-2.0794909791771303</v>
      </c>
      <c r="E364" s="62">
        <f t="shared" si="40"/>
        <v>-14.686926740748316</v>
      </c>
      <c r="F364" s="61">
        <f>'Расчет субсидий'!F364-1</f>
        <v>0</v>
      </c>
      <c r="G364" s="61">
        <f>F364*'Расчет субсидий'!G364</f>
        <v>0</v>
      </c>
      <c r="H364" s="62">
        <f t="shared" si="41"/>
        <v>0</v>
      </c>
      <c r="I364" s="61">
        <f>'Расчет субсидий'!J364-1</f>
        <v>0.18093000708505813</v>
      </c>
      <c r="J364" s="61">
        <f>I364*'Расчет субсидий'!K364</f>
        <v>1.8093000708505813</v>
      </c>
      <c r="K364" s="62">
        <f t="shared" si="42"/>
        <v>12.778635665507132</v>
      </c>
      <c r="L364" s="61">
        <f>'Расчет субсидий'!N364-1</f>
        <v>0.24271970397779841</v>
      </c>
      <c r="M364" s="61">
        <f>L364*'Расчет субсидий'!O364</f>
        <v>3.6407955596669761</v>
      </c>
      <c r="N364" s="62">
        <f t="shared" si="43"/>
        <v>25.714032038758802</v>
      </c>
      <c r="O364" s="61">
        <f>'Расчет субсидий'!R364-1</f>
        <v>0.13736568457539011</v>
      </c>
      <c r="P364" s="61">
        <f>O364*'Расчет субсидий'!S364</f>
        <v>1.3736568457539011</v>
      </c>
      <c r="Q364" s="62">
        <f t="shared" si="44"/>
        <v>9.7017960945895858</v>
      </c>
      <c r="R364" s="61">
        <f>'Расчет субсидий'!V364-1</f>
        <v>0.21047309284447069</v>
      </c>
      <c r="S364" s="61">
        <f>R364*'Расчет субсидий'!W364</f>
        <v>2.1047309284447069</v>
      </c>
      <c r="T364" s="62">
        <f t="shared" si="45"/>
        <v>14.865190214620073</v>
      </c>
      <c r="U364" s="61" t="s">
        <v>401</v>
      </c>
      <c r="V364" s="61" t="s">
        <v>401</v>
      </c>
      <c r="W364" s="63" t="s">
        <v>401</v>
      </c>
      <c r="X364" s="64">
        <f t="shared" si="46"/>
        <v>6.8489924255390351</v>
      </c>
    </row>
    <row r="365" spans="1:24" ht="15" customHeight="1">
      <c r="A365" s="72" t="s">
        <v>342</v>
      </c>
      <c r="B365" s="60">
        <f>'Расчет субсидий'!AF365</f>
        <v>78.354545454545587</v>
      </c>
      <c r="C365" s="61">
        <f>'Расчет субсидий'!D365-1</f>
        <v>-0.21709353809928822</v>
      </c>
      <c r="D365" s="61">
        <f>C365*'Расчет субсидий'!E365</f>
        <v>-3.2564030714893235</v>
      </c>
      <c r="E365" s="62">
        <f t="shared" si="40"/>
        <v>-44.98419759477828</v>
      </c>
      <c r="F365" s="61">
        <f>'Расчет субсидий'!F365-1</f>
        <v>0</v>
      </c>
      <c r="G365" s="61">
        <f>F365*'Расчет субсидий'!G365</f>
        <v>0</v>
      </c>
      <c r="H365" s="62">
        <f t="shared" si="41"/>
        <v>0</v>
      </c>
      <c r="I365" s="61">
        <f>'Расчет субсидий'!J365-1</f>
        <v>0.18093000708505813</v>
      </c>
      <c r="J365" s="61">
        <f>I365*'Расчет субсидий'!K365</f>
        <v>1.8093000708505813</v>
      </c>
      <c r="K365" s="62">
        <f t="shared" si="42"/>
        <v>24.993807617975566</v>
      </c>
      <c r="L365" s="61">
        <f>'Расчет субсидий'!N365-1</f>
        <v>0.24271970397779841</v>
      </c>
      <c r="M365" s="61">
        <f>L365*'Расчет субсидий'!O365</f>
        <v>3.6407955596669761</v>
      </c>
      <c r="N365" s="62">
        <f t="shared" si="43"/>
        <v>50.294224413486454</v>
      </c>
      <c r="O365" s="61">
        <f>'Расчет субсидий'!R365-1</f>
        <v>0.13736568457539011</v>
      </c>
      <c r="P365" s="61">
        <f>O365*'Расчет субсидий'!S365</f>
        <v>1.3736568457539011</v>
      </c>
      <c r="Q365" s="62">
        <f t="shared" si="44"/>
        <v>18.975799254651925</v>
      </c>
      <c r="R365" s="61">
        <f>'Расчет субсидий'!V365-1</f>
        <v>0.21047309284447069</v>
      </c>
      <c r="S365" s="61">
        <f>R365*'Расчет субсидий'!W365</f>
        <v>2.1047309284447069</v>
      </c>
      <c r="T365" s="62">
        <f t="shared" si="45"/>
        <v>29.074911763209915</v>
      </c>
      <c r="U365" s="61" t="s">
        <v>401</v>
      </c>
      <c r="V365" s="61" t="s">
        <v>401</v>
      </c>
      <c r="W365" s="63" t="s">
        <v>401</v>
      </c>
      <c r="X365" s="64">
        <f t="shared" si="46"/>
        <v>5.6720803332268419</v>
      </c>
    </row>
    <row r="366" spans="1:24" ht="15" customHeight="1">
      <c r="A366" s="68" t="s">
        <v>343</v>
      </c>
      <c r="B366" s="69"/>
      <c r="C366" s="70"/>
      <c r="D366" s="70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</row>
    <row r="367" spans="1:24" ht="15" customHeight="1">
      <c r="A367" s="72" t="s">
        <v>344</v>
      </c>
      <c r="B367" s="60">
        <f>'Расчет субсидий'!AF367</f>
        <v>39.090909090909008</v>
      </c>
      <c r="C367" s="61">
        <f>'Расчет субсидий'!D367-1</f>
        <v>-8.2507209580953922E-2</v>
      </c>
      <c r="D367" s="61">
        <f>C367*'Расчет субсидий'!E367</f>
        <v>-1.2376081437143087</v>
      </c>
      <c r="E367" s="62">
        <f t="shared" si="40"/>
        <v>-18.417892548095463</v>
      </c>
      <c r="F367" s="61">
        <f>'Расчет субсидий'!F367-1</f>
        <v>0</v>
      </c>
      <c r="G367" s="61">
        <f>F367*'Расчет субсидий'!G367</f>
        <v>0</v>
      </c>
      <c r="H367" s="62">
        <f t="shared" si="41"/>
        <v>0</v>
      </c>
      <c r="I367" s="61">
        <f>'Расчет субсидий'!J367-1</f>
        <v>2.5119294138831405E-2</v>
      </c>
      <c r="J367" s="61">
        <f>I367*'Расчет субсидий'!K367</f>
        <v>0.25119294138831405</v>
      </c>
      <c r="K367" s="62">
        <f t="shared" si="42"/>
        <v>3.738214415303641</v>
      </c>
      <c r="L367" s="61">
        <f>'Расчет субсидий'!N367-1</f>
        <v>0.26127313101406369</v>
      </c>
      <c r="M367" s="61">
        <f>L367*'Расчет субсидий'!O367</f>
        <v>3.9190969652109553</v>
      </c>
      <c r="N367" s="62">
        <f t="shared" si="43"/>
        <v>58.323393521144183</v>
      </c>
      <c r="O367" s="61">
        <f>'Расчет субсидий'!R367-1</f>
        <v>2.1906976744185958E-2</v>
      </c>
      <c r="P367" s="61">
        <f>O367*'Расчет субсидий'!S367</f>
        <v>0.21906976744185958</v>
      </c>
      <c r="Q367" s="62">
        <f t="shared" si="44"/>
        <v>3.2601623201760632</v>
      </c>
      <c r="R367" s="61">
        <f>'Расчет субсидий'!V367-1</f>
        <v>-5.2499999999999991E-2</v>
      </c>
      <c r="S367" s="61">
        <f>R367*'Расчет субсидий'!W367</f>
        <v>-0.52499999999999991</v>
      </c>
      <c r="T367" s="62">
        <f t="shared" si="45"/>
        <v>-7.8129686176194175</v>
      </c>
      <c r="U367" s="61" t="s">
        <v>401</v>
      </c>
      <c r="V367" s="61" t="s">
        <v>401</v>
      </c>
      <c r="W367" s="63" t="s">
        <v>401</v>
      </c>
      <c r="X367" s="64">
        <f t="shared" si="46"/>
        <v>2.6267515303268203</v>
      </c>
    </row>
    <row r="368" spans="1:24" ht="15" customHeight="1">
      <c r="A368" s="72" t="s">
        <v>345</v>
      </c>
      <c r="B368" s="60">
        <f>'Расчет субсидий'!AF368</f>
        <v>-54.772727272727252</v>
      </c>
      <c r="C368" s="61">
        <f>'Расчет субсидий'!D368-1</f>
        <v>-0.55215101006918565</v>
      </c>
      <c r="D368" s="61">
        <f>C368*'Расчет субсидий'!E368</f>
        <v>-8.2822651510377856</v>
      </c>
      <c r="E368" s="62">
        <f t="shared" si="40"/>
        <v>-102.68265192187793</v>
      </c>
      <c r="F368" s="61">
        <f>'Расчет субсидий'!F368-1</f>
        <v>0</v>
      </c>
      <c r="G368" s="61">
        <f>F368*'Расчет субсидий'!G368</f>
        <v>0</v>
      </c>
      <c r="H368" s="62">
        <f t="shared" si="41"/>
        <v>0</v>
      </c>
      <c r="I368" s="61">
        <f>'Расчет субсидий'!J368-1</f>
        <v>2.5119294138831405E-2</v>
      </c>
      <c r="J368" s="61">
        <f>I368*'Расчет субсидий'!K368</f>
        <v>0.25119294138831405</v>
      </c>
      <c r="K368" s="62">
        <f t="shared" si="42"/>
        <v>3.1142636580014584</v>
      </c>
      <c r="L368" s="61">
        <f>'Расчет субсидий'!N368-1</f>
        <v>0.26127313101406369</v>
      </c>
      <c r="M368" s="61">
        <f>L368*'Расчет субсидий'!O368</f>
        <v>3.9190969652109553</v>
      </c>
      <c r="N368" s="62">
        <f t="shared" si="43"/>
        <v>48.588551825875825</v>
      </c>
      <c r="O368" s="61">
        <f>'Расчет субсидий'!R368-1</f>
        <v>2.1906976744185958E-2</v>
      </c>
      <c r="P368" s="61">
        <f>O368*'Расчет субсидий'!S368</f>
        <v>0.21906976744185958</v>
      </c>
      <c r="Q368" s="62">
        <f t="shared" si="44"/>
        <v>2.7160039272614429</v>
      </c>
      <c r="R368" s="61">
        <f>'Расчет субсидий'!V368-1</f>
        <v>-5.2499999999999991E-2</v>
      </c>
      <c r="S368" s="61">
        <f>R368*'Расчет субсидий'!W368</f>
        <v>-0.52499999999999991</v>
      </c>
      <c r="T368" s="62">
        <f t="shared" si="45"/>
        <v>-6.5088947619880377</v>
      </c>
      <c r="U368" s="61" t="s">
        <v>401</v>
      </c>
      <c r="V368" s="61" t="s">
        <v>401</v>
      </c>
      <c r="W368" s="63" t="s">
        <v>401</v>
      </c>
      <c r="X368" s="64">
        <f t="shared" si="46"/>
        <v>-4.4179054769966566</v>
      </c>
    </row>
    <row r="369" spans="1:25" ht="15" customHeight="1">
      <c r="A369" s="72" t="s">
        <v>346</v>
      </c>
      <c r="B369" s="60">
        <f>'Расчет субсидий'!AF369</f>
        <v>0.68181818181818166</v>
      </c>
      <c r="C369" s="61">
        <f>'Расчет субсидий'!D369-1</f>
        <v>7.623232559433113E-2</v>
      </c>
      <c r="D369" s="61">
        <f>C369*'Расчет субсидий'!E369</f>
        <v>1.1434848839149669</v>
      </c>
      <c r="E369" s="62">
        <f t="shared" si="40"/>
        <v>0.15568550011178534</v>
      </c>
      <c r="F369" s="61">
        <f>'Расчет субсидий'!F369-1</f>
        <v>0</v>
      </c>
      <c r="G369" s="61">
        <f>F369*'Расчет субсидий'!G369</f>
        <v>0</v>
      </c>
      <c r="H369" s="62">
        <f t="shared" si="41"/>
        <v>0</v>
      </c>
      <c r="I369" s="61">
        <f>'Расчет субсидий'!J369-1</f>
        <v>2.5119294138831405E-2</v>
      </c>
      <c r="J369" s="61">
        <f>I369*'Расчет субсидий'!K369</f>
        <v>0.25119294138831405</v>
      </c>
      <c r="K369" s="62">
        <f t="shared" si="42"/>
        <v>3.4199926255866597E-2</v>
      </c>
      <c r="L369" s="61">
        <f>'Расчет субсидий'!N369-1</f>
        <v>0.26127313101406369</v>
      </c>
      <c r="M369" s="61">
        <f>L369*'Расчет субсидий'!O369</f>
        <v>3.9190969652109553</v>
      </c>
      <c r="N369" s="62">
        <f t="shared" si="43"/>
        <v>0.53358516548682255</v>
      </c>
      <c r="O369" s="61">
        <f>'Расчет субсидий'!R369-1</f>
        <v>2.1906976744185958E-2</v>
      </c>
      <c r="P369" s="61">
        <f>O369*'Расчет субсидий'!S369</f>
        <v>0.21906976744185958</v>
      </c>
      <c r="Q369" s="62">
        <f t="shared" si="44"/>
        <v>2.9826355191324629E-2</v>
      </c>
      <c r="R369" s="61">
        <f>'Расчет субсидий'!V369-1</f>
        <v>-5.2499999999999991E-2</v>
      </c>
      <c r="S369" s="61">
        <f>R369*'Расчет субсидий'!W369</f>
        <v>-0.52499999999999991</v>
      </c>
      <c r="T369" s="62">
        <f t="shared" si="45"/>
        <v>-7.1478765227617411E-2</v>
      </c>
      <c r="U369" s="61" t="s">
        <v>401</v>
      </c>
      <c r="V369" s="61" t="s">
        <v>401</v>
      </c>
      <c r="W369" s="63" t="s">
        <v>401</v>
      </c>
      <c r="X369" s="64">
        <f t="shared" si="46"/>
        <v>5.007844557956096</v>
      </c>
    </row>
    <row r="370" spans="1:25" ht="15" customHeight="1">
      <c r="A370" s="72" t="s">
        <v>347</v>
      </c>
      <c r="B370" s="60">
        <f>'Расчет субсидий'!AF370</f>
        <v>72.709090909090946</v>
      </c>
      <c r="C370" s="61">
        <f>'Расчет субсидий'!D370-1</f>
        <v>-4.2783237900193338E-2</v>
      </c>
      <c r="D370" s="61">
        <f>C370*'Расчет субсидий'!E370</f>
        <v>-0.64174856850290007</v>
      </c>
      <c r="E370" s="62">
        <f t="shared" si="40"/>
        <v>-14.479238567715168</v>
      </c>
      <c r="F370" s="61">
        <f>'Расчет субсидий'!F370-1</f>
        <v>0</v>
      </c>
      <c r="G370" s="61">
        <f>F370*'Расчет субсидий'!G370</f>
        <v>0</v>
      </c>
      <c r="H370" s="62">
        <f t="shared" si="41"/>
        <v>0</v>
      </c>
      <c r="I370" s="61">
        <f>'Расчет субсидий'!J370-1</f>
        <v>2.5119294138831405E-2</v>
      </c>
      <c r="J370" s="61">
        <f>I370*'Расчет субсидий'!K370</f>
        <v>0.25119294138831405</v>
      </c>
      <c r="K370" s="62">
        <f t="shared" si="42"/>
        <v>5.6674571684238302</v>
      </c>
      <c r="L370" s="61">
        <f>'Расчет субсидий'!N370-1</f>
        <v>0.26127313101406369</v>
      </c>
      <c r="M370" s="61">
        <f>L370*'Расчет субсидий'!O370</f>
        <v>3.9190969652109553</v>
      </c>
      <c r="N370" s="62">
        <f t="shared" si="43"/>
        <v>88.423321397781194</v>
      </c>
      <c r="O370" s="61">
        <f>'Расчет субсидий'!R370-1</f>
        <v>2.1906976744185958E-2</v>
      </c>
      <c r="P370" s="61">
        <f>O370*'Расчет субсидий'!S370</f>
        <v>0.21906976744185958</v>
      </c>
      <c r="Q370" s="62">
        <f t="shared" si="44"/>
        <v>4.9426887436060269</v>
      </c>
      <c r="R370" s="61">
        <f>'Расчет субсидий'!V370-1</f>
        <v>-5.2499999999999991E-2</v>
      </c>
      <c r="S370" s="61">
        <f>R370*'Расчет субсидий'!W370</f>
        <v>-0.52499999999999991</v>
      </c>
      <c r="T370" s="62">
        <f t="shared" si="45"/>
        <v>-11.845137833004937</v>
      </c>
      <c r="U370" s="61" t="s">
        <v>401</v>
      </c>
      <c r="V370" s="61" t="s">
        <v>401</v>
      </c>
      <c r="W370" s="63" t="s">
        <v>401</v>
      </c>
      <c r="X370" s="64">
        <f t="shared" si="46"/>
        <v>3.2226111055382289</v>
      </c>
    </row>
    <row r="371" spans="1:25" ht="15" customHeight="1">
      <c r="A371" s="72" t="s">
        <v>348</v>
      </c>
      <c r="B371" s="60">
        <f>'Расчет субсидий'!AF371</f>
        <v>87.118181818181711</v>
      </c>
      <c r="C371" s="61">
        <f>'Расчет субсидий'!D371-1</f>
        <v>2.4301947959825876E-2</v>
      </c>
      <c r="D371" s="61">
        <f>C371*'Расчет субсидий'!E371</f>
        <v>0.36452921939738814</v>
      </c>
      <c r="E371" s="62">
        <f t="shared" si="40"/>
        <v>7.5095666057283745</v>
      </c>
      <c r="F371" s="61">
        <f>'Расчет субсидий'!F371-1</f>
        <v>0</v>
      </c>
      <c r="G371" s="61">
        <f>F371*'Расчет субсидий'!G371</f>
        <v>0</v>
      </c>
      <c r="H371" s="62">
        <f t="shared" si="41"/>
        <v>0</v>
      </c>
      <c r="I371" s="61">
        <f>'Расчет субсидий'!J371-1</f>
        <v>2.5119294138831405E-2</v>
      </c>
      <c r="J371" s="61">
        <f>I371*'Расчет субсидий'!K371</f>
        <v>0.25119294138831405</v>
      </c>
      <c r="K371" s="62">
        <f t="shared" si="42"/>
        <v>5.174756984811089</v>
      </c>
      <c r="L371" s="61">
        <f>'Расчет субсидий'!N371-1</f>
        <v>0.26127313101406369</v>
      </c>
      <c r="M371" s="61">
        <f>L371*'Расчет субсидий'!O371</f>
        <v>3.9190969652109553</v>
      </c>
      <c r="N371" s="62">
        <f t="shared" si="43"/>
        <v>80.736243155520512</v>
      </c>
      <c r="O371" s="61">
        <f>'Расчет субсидий'!R371-1</f>
        <v>2.1906976744185958E-2</v>
      </c>
      <c r="P371" s="61">
        <f>O371*'Расчет субсидий'!S371</f>
        <v>0.21906976744185958</v>
      </c>
      <c r="Q371" s="62">
        <f t="shared" si="44"/>
        <v>4.5129962767474572</v>
      </c>
      <c r="R371" s="61">
        <f>'Расчет субсидий'!V371-1</f>
        <v>-5.2499999999999991E-2</v>
      </c>
      <c r="S371" s="61">
        <f>R371*'Расчет субсидий'!W371</f>
        <v>-0.52499999999999991</v>
      </c>
      <c r="T371" s="62">
        <f t="shared" si="45"/>
        <v>-10.815381204625718</v>
      </c>
      <c r="U371" s="61" t="s">
        <v>401</v>
      </c>
      <c r="V371" s="61" t="s">
        <v>401</v>
      </c>
      <c r="W371" s="63" t="s">
        <v>401</v>
      </c>
      <c r="X371" s="64">
        <f t="shared" si="46"/>
        <v>4.2288888934385174</v>
      </c>
    </row>
    <row r="372" spans="1:25" ht="15" customHeight="1">
      <c r="A372" s="72" t="s">
        <v>349</v>
      </c>
      <c r="B372" s="60">
        <f>'Расчет субсидий'!AF372</f>
        <v>149.32727272727266</v>
      </c>
      <c r="C372" s="61">
        <f>'Расчет субсидий'!D372-1</f>
        <v>0.24192374598821975</v>
      </c>
      <c r="D372" s="61">
        <f>C372*'Расчет субсидий'!E372</f>
        <v>3.6288561898232965</v>
      </c>
      <c r="E372" s="62">
        <f t="shared" si="40"/>
        <v>72.317040879472415</v>
      </c>
      <c r="F372" s="61">
        <f>'Расчет субсидий'!F372-1</f>
        <v>0</v>
      </c>
      <c r="G372" s="61">
        <f>F372*'Расчет субсидий'!G372</f>
        <v>0</v>
      </c>
      <c r="H372" s="62">
        <f t="shared" si="41"/>
        <v>0</v>
      </c>
      <c r="I372" s="61">
        <f>'Расчет субсидий'!J372-1</f>
        <v>2.5119294138831405E-2</v>
      </c>
      <c r="J372" s="61">
        <f>I372*'Расчет субсидий'!K372</f>
        <v>0.25119294138831405</v>
      </c>
      <c r="K372" s="62">
        <f t="shared" si="42"/>
        <v>5.0058556362626696</v>
      </c>
      <c r="L372" s="61">
        <f>'Расчет субсидий'!N372-1</f>
        <v>0.26127313101406369</v>
      </c>
      <c r="M372" s="61">
        <f>L372*'Расчет субсидий'!O372</f>
        <v>3.9190969652109553</v>
      </c>
      <c r="N372" s="62">
        <f t="shared" si="43"/>
        <v>78.101054607396179</v>
      </c>
      <c r="O372" s="61">
        <f>'Расчет субсидий'!R372-1</f>
        <v>2.1906976744185958E-2</v>
      </c>
      <c r="P372" s="61">
        <f>O372*'Расчет субсидий'!S372</f>
        <v>0.21906976744185958</v>
      </c>
      <c r="Q372" s="62">
        <f t="shared" si="44"/>
        <v>4.3656944499420645</v>
      </c>
      <c r="R372" s="61">
        <f>'Расчет субсидий'!V372-1</f>
        <v>-5.2499999999999991E-2</v>
      </c>
      <c r="S372" s="61">
        <f>R372*'Расчет субсидий'!W372</f>
        <v>-0.52499999999999991</v>
      </c>
      <c r="T372" s="62">
        <f t="shared" si="45"/>
        <v>-10.46237284580069</v>
      </c>
      <c r="U372" s="61" t="s">
        <v>401</v>
      </c>
      <c r="V372" s="61" t="s">
        <v>401</v>
      </c>
      <c r="W372" s="63" t="s">
        <v>401</v>
      </c>
      <c r="X372" s="64">
        <f t="shared" si="46"/>
        <v>7.4932158638644264</v>
      </c>
    </row>
    <row r="373" spans="1:25" ht="15" customHeight="1">
      <c r="A373" s="72" t="s">
        <v>350</v>
      </c>
      <c r="B373" s="60">
        <f>'Расчет субсидий'!AF373</f>
        <v>10.845454545454459</v>
      </c>
      <c r="C373" s="61">
        <f>'Расчет субсидий'!D373-1</f>
        <v>-0.20096191393171259</v>
      </c>
      <c r="D373" s="61">
        <f>C373*'Расчет субсидий'!E373</f>
        <v>-3.0144287089756889</v>
      </c>
      <c r="E373" s="62">
        <f t="shared" si="40"/>
        <v>-38.465299991972444</v>
      </c>
      <c r="F373" s="61">
        <f>'Расчет субсидий'!F373-1</f>
        <v>0</v>
      </c>
      <c r="G373" s="61">
        <f>F373*'Расчет субсидий'!G373</f>
        <v>0</v>
      </c>
      <c r="H373" s="62">
        <f t="shared" si="41"/>
        <v>0</v>
      </c>
      <c r="I373" s="61">
        <f>'Расчет субсидий'!J373-1</f>
        <v>2.5119294138831405E-2</v>
      </c>
      <c r="J373" s="61">
        <f>I373*'Расчет субсидий'!K373</f>
        <v>0.25119294138831405</v>
      </c>
      <c r="K373" s="62">
        <f t="shared" si="42"/>
        <v>3.205321067171861</v>
      </c>
      <c r="L373" s="61">
        <f>'Расчет субсидий'!N373-1</f>
        <v>0.26127313101406369</v>
      </c>
      <c r="M373" s="61">
        <f>L373*'Расчет субсидий'!O373</f>
        <v>3.9190969652109553</v>
      </c>
      <c r="N373" s="62">
        <f t="shared" si="43"/>
        <v>50.009223975209949</v>
      </c>
      <c r="O373" s="61">
        <f>'Расчет субсидий'!R373-1</f>
        <v>2.1906976744185958E-2</v>
      </c>
      <c r="P373" s="61">
        <f>O373*'Расчет субсидий'!S373</f>
        <v>0.21906976744185958</v>
      </c>
      <c r="Q373" s="62">
        <f t="shared" si="44"/>
        <v>2.7954166899790911</v>
      </c>
      <c r="R373" s="61">
        <f>'Расчет субсидий'!V373-1</f>
        <v>-5.2499999999999991E-2</v>
      </c>
      <c r="S373" s="61">
        <f>R373*'Расчет субсидий'!W373</f>
        <v>-0.52499999999999991</v>
      </c>
      <c r="T373" s="62">
        <f t="shared" si="45"/>
        <v>-6.6992071949339946</v>
      </c>
      <c r="U373" s="61" t="s">
        <v>401</v>
      </c>
      <c r="V373" s="61" t="s">
        <v>401</v>
      </c>
      <c r="W373" s="63" t="s">
        <v>401</v>
      </c>
      <c r="X373" s="64">
        <f t="shared" si="46"/>
        <v>0.84993096506544008</v>
      </c>
    </row>
    <row r="374" spans="1:25" ht="15" customHeight="1">
      <c r="A374" s="72" t="s">
        <v>351</v>
      </c>
      <c r="B374" s="60">
        <f>'Расчет субсидий'!AF374</f>
        <v>19.336363636363672</v>
      </c>
      <c r="C374" s="61">
        <f>'Расчет субсидий'!D374-1</f>
        <v>-0.13776417194265944</v>
      </c>
      <c r="D374" s="61">
        <f>C374*'Расчет субсидий'!E374</f>
        <v>-2.0664625791398916</v>
      </c>
      <c r="E374" s="62">
        <f t="shared" si="40"/>
        <v>-22.224782488667334</v>
      </c>
      <c r="F374" s="61">
        <f>'Расчет субсидий'!F374-1</f>
        <v>0</v>
      </c>
      <c r="G374" s="61">
        <f>F374*'Расчет субсидий'!G374</f>
        <v>0</v>
      </c>
      <c r="H374" s="62">
        <f t="shared" si="41"/>
        <v>0</v>
      </c>
      <c r="I374" s="61">
        <f>'Расчет субсидий'!J374-1</f>
        <v>2.5119294138831405E-2</v>
      </c>
      <c r="J374" s="61">
        <f>I374*'Расчет субсидий'!K374</f>
        <v>0.25119294138831405</v>
      </c>
      <c r="K374" s="62">
        <f t="shared" si="42"/>
        <v>2.7015773435236805</v>
      </c>
      <c r="L374" s="61">
        <f>'Расчет субсидий'!N374-1</f>
        <v>0.26127313101406369</v>
      </c>
      <c r="M374" s="61">
        <f>L374*'Расчет субсидий'!O374</f>
        <v>3.9190969652109553</v>
      </c>
      <c r="N374" s="62">
        <f t="shared" si="43"/>
        <v>42.1498450942495</v>
      </c>
      <c r="O374" s="61">
        <f>'Расчет субсидий'!R374-1</f>
        <v>2.1906976744185958E-2</v>
      </c>
      <c r="P374" s="61">
        <f>O374*'Расчет субсидий'!S374</f>
        <v>0.21906976744185958</v>
      </c>
      <c r="Q374" s="62">
        <f t="shared" si="44"/>
        <v>2.356092958269179</v>
      </c>
      <c r="R374" s="61">
        <f>'Расчет субсидий'!V374-1</f>
        <v>-5.2499999999999991E-2</v>
      </c>
      <c r="S374" s="61">
        <f>R374*'Расчет субсидий'!W374</f>
        <v>-0.52499999999999991</v>
      </c>
      <c r="T374" s="62">
        <f t="shared" si="45"/>
        <v>-5.6463692710113511</v>
      </c>
      <c r="U374" s="61" t="s">
        <v>401</v>
      </c>
      <c r="V374" s="61" t="s">
        <v>401</v>
      </c>
      <c r="W374" s="63" t="s">
        <v>401</v>
      </c>
      <c r="X374" s="64">
        <f t="shared" si="46"/>
        <v>1.7978970949012374</v>
      </c>
    </row>
    <row r="375" spans="1:25" ht="15" customHeight="1">
      <c r="A375" s="72" t="s">
        <v>352</v>
      </c>
      <c r="B375" s="60">
        <f>'Расчет субсидий'!AF375</f>
        <v>8.8636363636362603</v>
      </c>
      <c r="C375" s="61">
        <f>'Расчет субсидий'!D375-1</f>
        <v>-0.21891054447288605</v>
      </c>
      <c r="D375" s="61">
        <f>C375*'Расчет субсидий'!E375</f>
        <v>-3.2836581670932907</v>
      </c>
      <c r="E375" s="62">
        <f t="shared" si="40"/>
        <v>-50.1206757471247</v>
      </c>
      <c r="F375" s="61">
        <f>'Расчет субсидий'!F375-1</f>
        <v>0</v>
      </c>
      <c r="G375" s="61">
        <f>F375*'Расчет субсидий'!G375</f>
        <v>0</v>
      </c>
      <c r="H375" s="62">
        <f t="shared" si="41"/>
        <v>0</v>
      </c>
      <c r="I375" s="61">
        <f>'Расчет субсидий'!J375-1</f>
        <v>2.5119294138831405E-2</v>
      </c>
      <c r="J375" s="61">
        <f>I375*'Расчет субсидий'!K375</f>
        <v>0.25119294138831405</v>
      </c>
      <c r="K375" s="62">
        <f t="shared" si="42"/>
        <v>3.8341262472015711</v>
      </c>
      <c r="L375" s="61">
        <f>'Расчет субсидий'!N375-1</f>
        <v>0.26127313101406369</v>
      </c>
      <c r="M375" s="61">
        <f>L375*'Расчет субсидий'!O375</f>
        <v>3.9190969652109553</v>
      </c>
      <c r="N375" s="62">
        <f t="shared" si="43"/>
        <v>59.819804078071108</v>
      </c>
      <c r="O375" s="61">
        <f>'Расчет субсидий'!R375-1</f>
        <v>2.1906976744185958E-2</v>
      </c>
      <c r="P375" s="61">
        <f>O375*'Расчет субсидий'!S375</f>
        <v>0.21906976744185958</v>
      </c>
      <c r="Q375" s="62">
        <f t="shared" si="44"/>
        <v>3.3438087100494198</v>
      </c>
      <c r="R375" s="61">
        <f>'Расчет субсидий'!V375-1</f>
        <v>-5.2499999999999991E-2</v>
      </c>
      <c r="S375" s="61">
        <f>R375*'Расчет субсидий'!W375</f>
        <v>-0.52499999999999991</v>
      </c>
      <c r="T375" s="62">
        <f t="shared" si="45"/>
        <v>-8.0134269245611414</v>
      </c>
      <c r="U375" s="61" t="s">
        <v>401</v>
      </c>
      <c r="V375" s="61" t="s">
        <v>401</v>
      </c>
      <c r="W375" s="63" t="s">
        <v>401</v>
      </c>
      <c r="X375" s="64">
        <f t="shared" si="46"/>
        <v>0.58070150694783829</v>
      </c>
    </row>
    <row r="376" spans="1:25" ht="15" customHeight="1">
      <c r="A376" s="72" t="s">
        <v>353</v>
      </c>
      <c r="B376" s="60">
        <f>'Расчет субсидий'!AF376</f>
        <v>-3.8545454545454731</v>
      </c>
      <c r="C376" s="61">
        <f>'Расчет субсидий'!D376-1</f>
        <v>-0.27700955303652608</v>
      </c>
      <c r="D376" s="61">
        <f>C376*'Расчет субсидий'!E376</f>
        <v>-4.1551432955478909</v>
      </c>
      <c r="E376" s="62">
        <f t="shared" si="40"/>
        <v>-55.079404472121482</v>
      </c>
      <c r="F376" s="61">
        <f>'Расчет субсидий'!F376-1</f>
        <v>0</v>
      </c>
      <c r="G376" s="61">
        <f>F376*'Расчет субсидий'!G376</f>
        <v>0</v>
      </c>
      <c r="H376" s="62">
        <f t="shared" si="41"/>
        <v>0</v>
      </c>
      <c r="I376" s="61">
        <f>'Расчет субсидий'!J376-1</f>
        <v>2.5119294138831405E-2</v>
      </c>
      <c r="J376" s="61">
        <f>I376*'Расчет субсидий'!K376</f>
        <v>0.25119294138831405</v>
      </c>
      <c r="K376" s="62">
        <f t="shared" si="42"/>
        <v>3.329742594940885</v>
      </c>
      <c r="L376" s="61">
        <f>'Расчет субсидий'!N376-1</f>
        <v>0.26127313101406369</v>
      </c>
      <c r="M376" s="61">
        <f>L376*'Расчет субсидий'!O376</f>
        <v>3.9190969652109553</v>
      </c>
      <c r="N376" s="62">
        <f t="shared" si="43"/>
        <v>51.950441069892115</v>
      </c>
      <c r="O376" s="61">
        <f>'Расчет субсидий'!R376-1</f>
        <v>2.1906976744185958E-2</v>
      </c>
      <c r="P376" s="61">
        <f>O376*'Расчет субсидий'!S376</f>
        <v>0.21906976744185958</v>
      </c>
      <c r="Q376" s="62">
        <f t="shared" si="44"/>
        <v>2.903926885378989</v>
      </c>
      <c r="R376" s="61">
        <f>'Расчет субсидий'!V376-1</f>
        <v>-5.2499999999999991E-2</v>
      </c>
      <c r="S376" s="61">
        <f>R376*'Расчет субсидий'!W376</f>
        <v>-0.52499999999999991</v>
      </c>
      <c r="T376" s="62">
        <f t="shared" si="45"/>
        <v>-6.9592515326359807</v>
      </c>
      <c r="U376" s="61" t="s">
        <v>401</v>
      </c>
      <c r="V376" s="61" t="s">
        <v>401</v>
      </c>
      <c r="W376" s="63" t="s">
        <v>401</v>
      </c>
      <c r="X376" s="64">
        <f t="shared" si="46"/>
        <v>-0.29078362150676185</v>
      </c>
    </row>
    <row r="377" spans="1:25" ht="15" customHeight="1">
      <c r="A377" s="72" t="s">
        <v>354</v>
      </c>
      <c r="B377" s="60">
        <f>'Расчет субсидий'!AF377</f>
        <v>46.063636363636306</v>
      </c>
      <c r="C377" s="61">
        <f>'Расчет субсидий'!D377-1</f>
        <v>1.9679757671750231E-2</v>
      </c>
      <c r="D377" s="61">
        <f>C377*'Расчет субсидий'!E377</f>
        <v>0.29519636507625346</v>
      </c>
      <c r="E377" s="62">
        <f t="shared" ref="E377:E378" si="47">$B377*D377/$X377</f>
        <v>3.269055132053249</v>
      </c>
      <c r="F377" s="61">
        <f>'Расчет субсидий'!F377-1</f>
        <v>0</v>
      </c>
      <c r="G377" s="61">
        <f>F377*'Расчет субсидий'!G377</f>
        <v>0</v>
      </c>
      <c r="H377" s="62">
        <f t="shared" ref="H377:H378" si="48">$B377*G377/$X377</f>
        <v>0</v>
      </c>
      <c r="I377" s="61">
        <f>'Расчет субсидий'!J377-1</f>
        <v>2.5119294138831405E-2</v>
      </c>
      <c r="J377" s="61">
        <f>I377*'Расчет субсидий'!K377</f>
        <v>0.25119294138831405</v>
      </c>
      <c r="K377" s="62">
        <f t="shared" ref="K377:K378" si="49">$B377*J377/$X377</f>
        <v>2.7817536776541973</v>
      </c>
      <c r="L377" s="61">
        <f>'Расчет субсидий'!N377-1</f>
        <v>0.26127313101406369</v>
      </c>
      <c r="M377" s="61">
        <f>L377*'Расчет субсидий'!O377</f>
        <v>3.9190969652109553</v>
      </c>
      <c r="N377" s="62">
        <f t="shared" ref="N377:N378" si="50">$B377*M377/$X377</f>
        <v>43.400751373844756</v>
      </c>
      <c r="O377" s="61">
        <f>'Расчет субсидий'!R377-1</f>
        <v>2.1906976744185958E-2</v>
      </c>
      <c r="P377" s="61">
        <f>O377*'Расчет субсидий'!S377</f>
        <v>0.21906976744185958</v>
      </c>
      <c r="Q377" s="62">
        <f t="shared" ref="Q377:Q378" si="51">$B377*P377/$X377</f>
        <v>2.4260161447060185</v>
      </c>
      <c r="R377" s="61">
        <f>'Расчет субсидий'!V377-1</f>
        <v>-5.2499999999999991E-2</v>
      </c>
      <c r="S377" s="61">
        <f>R377*'Расчет субсидий'!W377</f>
        <v>-0.52499999999999991</v>
      </c>
      <c r="T377" s="62">
        <f t="shared" ref="T377:T378" si="52">$B377*S377/$X377</f>
        <v>-5.8139399646219303</v>
      </c>
      <c r="U377" s="61" t="s">
        <v>401</v>
      </c>
      <c r="V377" s="61" t="s">
        <v>401</v>
      </c>
      <c r="W377" s="63" t="s">
        <v>401</v>
      </c>
      <c r="X377" s="64">
        <f t="shared" ref="X377" si="53">D377+G377+J377+M377+P377+S377</f>
        <v>4.1595560391173834</v>
      </c>
    </row>
    <row r="378" spans="1:25" ht="15" customHeight="1">
      <c r="A378" s="72" t="s">
        <v>355</v>
      </c>
      <c r="B378" s="60">
        <f>'Расчет субсидий'!AF378</f>
        <v>40.018181818181802</v>
      </c>
      <c r="C378" s="61">
        <f>'Расчет субсидий'!D378-1</f>
        <v>-1.4921070095317512E-2</v>
      </c>
      <c r="D378" s="61">
        <f>C378*'Расчет субсидий'!E378</f>
        <v>-0.22381605142976269</v>
      </c>
      <c r="E378" s="62">
        <f t="shared" si="47"/>
        <v>-2.4602675777083842</v>
      </c>
      <c r="F378" s="61">
        <f>'Расчет субсидий'!F378-1</f>
        <v>0</v>
      </c>
      <c r="G378" s="61">
        <f>F378*'Расчет субсидий'!G378</f>
        <v>0</v>
      </c>
      <c r="H378" s="62">
        <f t="shared" si="48"/>
        <v>0</v>
      </c>
      <c r="I378" s="61">
        <f>'Расчет субсидий'!J378-1</f>
        <v>2.5119294138831405E-2</v>
      </c>
      <c r="J378" s="61">
        <f>I378*'Расчет субсидий'!K378</f>
        <v>0.25119294138831405</v>
      </c>
      <c r="K378" s="62">
        <f t="shared" si="49"/>
        <v>2.76120432604813</v>
      </c>
      <c r="L378" s="61">
        <f>'Расчет субсидий'!N378-1</f>
        <v>0.26127313101406369</v>
      </c>
      <c r="M378" s="61">
        <f>L378*'Расчет субсидий'!O378</f>
        <v>3.9190969652109553</v>
      </c>
      <c r="N378" s="62">
        <f t="shared" si="50"/>
        <v>43.08014164225245</v>
      </c>
      <c r="O378" s="61">
        <f>'Расчет субсидий'!R378-1</f>
        <v>2.1906976744185958E-2</v>
      </c>
      <c r="P378" s="61">
        <f>O378*'Расчет субсидий'!S378</f>
        <v>0.21906976744185958</v>
      </c>
      <c r="Q378" s="62">
        <f t="shared" si="51"/>
        <v>2.4080946949529261</v>
      </c>
      <c r="R378" s="61">
        <f>'Расчет субсидий'!V378-1</f>
        <v>-5.2499999999999991E-2</v>
      </c>
      <c r="S378" s="61">
        <f>R378*'Расчет субсидий'!W378</f>
        <v>-0.52499999999999991</v>
      </c>
      <c r="T378" s="62">
        <f t="shared" si="52"/>
        <v>-5.7709912673633257</v>
      </c>
      <c r="U378" s="61" t="s">
        <v>401</v>
      </c>
      <c r="V378" s="61" t="s">
        <v>401</v>
      </c>
      <c r="W378" s="63" t="s">
        <v>401</v>
      </c>
      <c r="X378" s="64">
        <f>D378+G378+J378+M378+P378+S378</f>
        <v>3.6405436226113665</v>
      </c>
    </row>
    <row r="379" spans="1:25" s="75" customFormat="1" ht="15" customHeight="1">
      <c r="A379" s="73" t="s">
        <v>359</v>
      </c>
      <c r="B379" s="74">
        <f>SUM(B6:B378)-B6-B17-B27-B55</f>
        <v>15448.672727272651</v>
      </c>
      <c r="C379" s="74"/>
      <c r="D379" s="74"/>
      <c r="E379" s="74">
        <f>E6+E17+E27+E55</f>
        <v>-13578.104848787654</v>
      </c>
      <c r="F379" s="74"/>
      <c r="G379" s="74"/>
      <c r="H379" s="74">
        <f>H6+H17+H27+H55</f>
        <v>0</v>
      </c>
      <c r="I379" s="74"/>
      <c r="J379" s="74"/>
      <c r="K379" s="74">
        <f>K6+K17+K27+K55</f>
        <v>12430.132330909286</v>
      </c>
      <c r="L379" s="74"/>
      <c r="M379" s="74"/>
      <c r="N379" s="74">
        <f>N6+N17+N27+N55</f>
        <v>4148.419079272393</v>
      </c>
      <c r="O379" s="74"/>
      <c r="P379" s="74"/>
      <c r="Q379" s="74">
        <f>Q27+Q55</f>
        <v>2859.1994677764305</v>
      </c>
      <c r="R379" s="74"/>
      <c r="S379" s="74"/>
      <c r="T379" s="74">
        <f>T27+T55</f>
        <v>9589.0266981021996</v>
      </c>
      <c r="U379" s="74"/>
      <c r="V379" s="74"/>
      <c r="W379" s="74"/>
      <c r="X379" s="74"/>
      <c r="Y379" s="50"/>
    </row>
  </sheetData>
  <mergeCells count="11">
    <mergeCell ref="X3:X4"/>
    <mergeCell ref="A1:X1"/>
    <mergeCell ref="A3:A4"/>
    <mergeCell ref="B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63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RadchenkoAA</cp:lastModifiedBy>
  <cp:lastPrinted>2018-08-17T06:11:56Z</cp:lastPrinted>
  <dcterms:created xsi:type="dcterms:W3CDTF">2010-02-05T14:48:49Z</dcterms:created>
  <dcterms:modified xsi:type="dcterms:W3CDTF">2018-08-17T07:34:04Z</dcterms:modified>
</cp:coreProperties>
</file>