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субсидий'!$A$1:$E$353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субсидий'!$A$1:$P$379</definedName>
  </definedNames>
  <calcPr calcId="125725"/>
</workbook>
</file>

<file path=xl/calcChain.xml><?xml version="1.0" encoding="utf-8"?>
<calcChain xmlns="http://schemas.openxmlformats.org/spreadsheetml/2006/main">
  <c r="M55" i="7"/>
  <c r="M27"/>
  <c r="M17"/>
  <c r="M6"/>
  <c r="M379" l="1"/>
  <c r="J378"/>
  <c r="J377"/>
  <c r="J376"/>
  <c r="J375"/>
  <c r="J374"/>
  <c r="J373"/>
  <c r="J372"/>
  <c r="J371"/>
  <c r="J370"/>
  <c r="J369"/>
  <c r="J368"/>
  <c r="J367"/>
  <c r="J365"/>
  <c r="J364"/>
  <c r="J363"/>
  <c r="J362"/>
  <c r="J361"/>
  <c r="J360"/>
  <c r="J359"/>
  <c r="J358"/>
  <c r="J357"/>
  <c r="J356"/>
  <c r="J354"/>
  <c r="J353"/>
  <c r="J352"/>
  <c r="J351"/>
  <c r="J350"/>
  <c r="J349"/>
  <c r="J348"/>
  <c r="J347"/>
  <c r="J346"/>
  <c r="J345"/>
  <c r="J344"/>
  <c r="J342"/>
  <c r="J341"/>
  <c r="J340"/>
  <c r="J339"/>
  <c r="J338"/>
  <c r="J337"/>
  <c r="J336"/>
  <c r="J335"/>
  <c r="J334"/>
  <c r="J333"/>
  <c r="J332"/>
  <c r="J330"/>
  <c r="J329"/>
  <c r="J328"/>
  <c r="J327"/>
  <c r="J326"/>
  <c r="J325"/>
  <c r="J324"/>
  <c r="J323"/>
  <c r="J322"/>
  <c r="J321"/>
  <c r="J320"/>
  <c r="J319"/>
  <c r="J318"/>
  <c r="J317"/>
  <c r="J316"/>
  <c r="J314"/>
  <c r="J313"/>
  <c r="J312"/>
  <c r="J311"/>
  <c r="J310"/>
  <c r="J309"/>
  <c r="J308"/>
  <c r="J307"/>
  <c r="J306"/>
  <c r="J305"/>
  <c r="J304"/>
  <c r="J303"/>
  <c r="J302"/>
  <c r="J301"/>
  <c r="J300"/>
  <c r="J299"/>
  <c r="J298"/>
  <c r="J297"/>
  <c r="J296"/>
  <c r="J295"/>
  <c r="J294"/>
  <c r="J293"/>
  <c r="J292"/>
  <c r="J291"/>
  <c r="J289"/>
  <c r="J288"/>
  <c r="J287"/>
  <c r="J286"/>
  <c r="J285"/>
  <c r="J284"/>
  <c r="J283"/>
  <c r="J282"/>
  <c r="J281"/>
  <c r="J280"/>
  <c r="J279"/>
  <c r="J278"/>
  <c r="J277"/>
  <c r="J276"/>
  <c r="J275"/>
  <c r="J274"/>
  <c r="J273"/>
  <c r="J271"/>
  <c r="J270"/>
  <c r="J269"/>
  <c r="J268"/>
  <c r="J267"/>
  <c r="J266"/>
  <c r="J265"/>
  <c r="J263"/>
  <c r="J262"/>
  <c r="J261"/>
  <c r="J260"/>
  <c r="J259"/>
  <c r="J258"/>
  <c r="J257"/>
  <c r="J256"/>
  <c r="J255"/>
  <c r="J254"/>
  <c r="J253"/>
  <c r="J252"/>
  <c r="J251"/>
  <c r="J250"/>
  <c r="J249"/>
  <c r="J247"/>
  <c r="J246"/>
  <c r="J245"/>
  <c r="J244"/>
  <c r="J243"/>
  <c r="J242"/>
  <c r="J241"/>
  <c r="J240"/>
  <c r="J238"/>
  <c r="J237"/>
  <c r="J236"/>
  <c r="J235"/>
  <c r="J234"/>
  <c r="J233"/>
  <c r="J232"/>
  <c r="J231"/>
  <c r="J230"/>
  <c r="J228"/>
  <c r="J227"/>
  <c r="J226"/>
  <c r="J225"/>
  <c r="J224"/>
  <c r="J223"/>
  <c r="J222"/>
  <c r="J221"/>
  <c r="J220"/>
  <c r="J219"/>
  <c r="J218"/>
  <c r="J217"/>
  <c r="J216"/>
  <c r="J214"/>
  <c r="J213"/>
  <c r="J212"/>
  <c r="J211"/>
  <c r="J210"/>
  <c r="J209"/>
  <c r="J208"/>
  <c r="J207"/>
  <c r="J206"/>
  <c r="J205"/>
  <c r="J204"/>
  <c r="J203"/>
  <c r="J201"/>
  <c r="J200"/>
  <c r="J199"/>
  <c r="J198"/>
  <c r="J197"/>
  <c r="J196"/>
  <c r="J195"/>
  <c r="J194"/>
  <c r="J193"/>
  <c r="J192"/>
  <c r="J191"/>
  <c r="J190"/>
  <c r="J189"/>
  <c r="J187"/>
  <c r="J186"/>
  <c r="J185"/>
  <c r="J184"/>
  <c r="J183"/>
  <c r="J182"/>
  <c r="J180"/>
  <c r="J179"/>
  <c r="J178"/>
  <c r="J177"/>
  <c r="J176"/>
  <c r="J175"/>
  <c r="J174"/>
  <c r="J173"/>
  <c r="J172"/>
  <c r="J171"/>
  <c r="J170"/>
  <c r="J169"/>
  <c r="J168"/>
  <c r="J166"/>
  <c r="J165"/>
  <c r="J164"/>
  <c r="J163"/>
  <c r="J162"/>
  <c r="J161"/>
  <c r="J160"/>
  <c r="J159"/>
  <c r="J158"/>
  <c r="J157"/>
  <c r="J156"/>
  <c r="J155"/>
  <c r="J153"/>
  <c r="J152"/>
  <c r="J151"/>
  <c r="J150"/>
  <c r="J149"/>
  <c r="J148"/>
  <c r="J146"/>
  <c r="J145"/>
  <c r="J144"/>
  <c r="J143"/>
  <c r="J142"/>
  <c r="J141"/>
  <c r="J140"/>
  <c r="J139"/>
  <c r="J137"/>
  <c r="J136"/>
  <c r="J135"/>
  <c r="J134"/>
  <c r="J133"/>
  <c r="J132"/>
  <c r="J131"/>
  <c r="J129"/>
  <c r="J128"/>
  <c r="J127"/>
  <c r="J126"/>
  <c r="J125"/>
  <c r="J124"/>
  <c r="J123"/>
  <c r="J122"/>
  <c r="J121"/>
  <c r="J120"/>
  <c r="J119"/>
  <c r="J118"/>
  <c r="J117"/>
  <c r="J116"/>
  <c r="J115"/>
  <c r="J113"/>
  <c r="J112"/>
  <c r="J111"/>
  <c r="J110"/>
  <c r="J109"/>
  <c r="J108"/>
  <c r="J107"/>
  <c r="J106"/>
  <c r="J105"/>
  <c r="J104"/>
  <c r="J103"/>
  <c r="J102"/>
  <c r="J101"/>
  <c r="J99"/>
  <c r="J98"/>
  <c r="J97"/>
  <c r="J96"/>
  <c r="J95"/>
  <c r="J94"/>
  <c r="J93"/>
  <c r="J92"/>
  <c r="J91"/>
  <c r="J89"/>
  <c r="J88"/>
  <c r="J87"/>
  <c r="J86"/>
  <c r="J85"/>
  <c r="J84"/>
  <c r="J83"/>
  <c r="J82"/>
  <c r="J80"/>
  <c r="J79"/>
  <c r="J78"/>
  <c r="J77"/>
  <c r="J76"/>
  <c r="J74"/>
  <c r="J73"/>
  <c r="J72"/>
  <c r="J71"/>
  <c r="J70"/>
  <c r="J69"/>
  <c r="J68"/>
  <c r="J67"/>
  <c r="J66"/>
  <c r="J65"/>
  <c r="J64"/>
  <c r="J63"/>
  <c r="J61"/>
  <c r="J60"/>
  <c r="J59"/>
  <c r="J58"/>
  <c r="J57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6"/>
  <c r="J25"/>
  <c r="J24"/>
  <c r="J23"/>
  <c r="J22"/>
  <c r="J21"/>
  <c r="J20"/>
  <c r="J19"/>
  <c r="J18"/>
  <c r="J8"/>
  <c r="J9"/>
  <c r="J10"/>
  <c r="J11"/>
  <c r="J12"/>
  <c r="J13"/>
  <c r="J14"/>
  <c r="J15"/>
  <c r="J16"/>
  <c r="J7"/>
  <c r="D378" l="1"/>
  <c r="D377"/>
  <c r="D376"/>
  <c r="D375"/>
  <c r="D374"/>
  <c r="D373"/>
  <c r="D372"/>
  <c r="D371"/>
  <c r="D370"/>
  <c r="D369"/>
  <c r="D368"/>
  <c r="D367"/>
  <c r="D365"/>
  <c r="D364"/>
  <c r="D363"/>
  <c r="D362"/>
  <c r="D361"/>
  <c r="D360"/>
  <c r="D359"/>
  <c r="D358"/>
  <c r="D357"/>
  <c r="D356"/>
  <c r="D354"/>
  <c r="D353"/>
  <c r="D352"/>
  <c r="D351"/>
  <c r="D350"/>
  <c r="D349"/>
  <c r="D348"/>
  <c r="D347"/>
  <c r="D346"/>
  <c r="D345"/>
  <c r="D344"/>
  <c r="D342"/>
  <c r="D341"/>
  <c r="D340"/>
  <c r="D339"/>
  <c r="D338"/>
  <c r="D337"/>
  <c r="D336"/>
  <c r="D335"/>
  <c r="D334"/>
  <c r="D333"/>
  <c r="D332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D54"/>
  <c r="H54" s="1"/>
  <c r="K54" s="1"/>
  <c r="D53"/>
  <c r="H53" s="1"/>
  <c r="K53" s="1"/>
  <c r="D52"/>
  <c r="H52" s="1"/>
  <c r="K52" s="1"/>
  <c r="D51"/>
  <c r="H51" s="1"/>
  <c r="K51" s="1"/>
  <c r="D50"/>
  <c r="H50" s="1"/>
  <c r="K50" s="1"/>
  <c r="D49"/>
  <c r="H49" s="1"/>
  <c r="K49" s="1"/>
  <c r="D48"/>
  <c r="H48" s="1"/>
  <c r="K48" s="1"/>
  <c r="D47"/>
  <c r="H47" s="1"/>
  <c r="K47" s="1"/>
  <c r="D46"/>
  <c r="H46" s="1"/>
  <c r="K46" s="1"/>
  <c r="D45"/>
  <c r="H45" s="1"/>
  <c r="K45" s="1"/>
  <c r="D44"/>
  <c r="H44" s="1"/>
  <c r="K44" s="1"/>
  <c r="D43"/>
  <c r="H43" s="1"/>
  <c r="K43" s="1"/>
  <c r="D42"/>
  <c r="H42" s="1"/>
  <c r="K42" s="1"/>
  <c r="D41"/>
  <c r="H41" s="1"/>
  <c r="K41" s="1"/>
  <c r="D40"/>
  <c r="H40" s="1"/>
  <c r="K40" s="1"/>
  <c r="D39"/>
  <c r="H39" s="1"/>
  <c r="K39" s="1"/>
  <c r="D38"/>
  <c r="H38" s="1"/>
  <c r="K38" s="1"/>
  <c r="D37"/>
  <c r="H37" s="1"/>
  <c r="K37" s="1"/>
  <c r="D36"/>
  <c r="H36" s="1"/>
  <c r="K36" s="1"/>
  <c r="D35"/>
  <c r="H35" s="1"/>
  <c r="K35" s="1"/>
  <c r="D34"/>
  <c r="H34" s="1"/>
  <c r="K34" s="1"/>
  <c r="D33"/>
  <c r="H33" s="1"/>
  <c r="K33" s="1"/>
  <c r="D32"/>
  <c r="H32" s="1"/>
  <c r="K32" s="1"/>
  <c r="D31"/>
  <c r="H31" s="1"/>
  <c r="K31" s="1"/>
  <c r="D30"/>
  <c r="H30" s="1"/>
  <c r="K30" s="1"/>
  <c r="D29"/>
  <c r="H29" s="1"/>
  <c r="K29" s="1"/>
  <c r="D28"/>
  <c r="H28" s="1"/>
  <c r="K28" s="1"/>
  <c r="D26"/>
  <c r="D25"/>
  <c r="D24"/>
  <c r="D23"/>
  <c r="D22"/>
  <c r="D21"/>
  <c r="D20"/>
  <c r="D19"/>
  <c r="D18"/>
  <c r="D16"/>
  <c r="H16" s="1"/>
  <c r="K16" s="1"/>
  <c r="D11"/>
  <c r="H11" s="1"/>
  <c r="K11" s="1"/>
  <c r="D12"/>
  <c r="H12" s="1"/>
  <c r="K12" s="1"/>
  <c r="D13"/>
  <c r="H13" s="1"/>
  <c r="K13" s="1"/>
  <c r="D14"/>
  <c r="H14" s="1"/>
  <c r="K14" s="1"/>
  <c r="D15"/>
  <c r="H15" s="1"/>
  <c r="K15" s="1"/>
  <c r="D8"/>
  <c r="H8" s="1"/>
  <c r="K8" s="1"/>
  <c r="D9"/>
  <c r="H9" s="1"/>
  <c r="K9" s="1"/>
  <c r="D10"/>
  <c r="H10" s="1"/>
  <c r="K10" s="1"/>
  <c r="D7"/>
  <c r="H7" s="1"/>
  <c r="K7" s="1"/>
  <c r="N11" l="1"/>
  <c r="P11" s="1"/>
  <c r="L11"/>
  <c r="N37"/>
  <c r="P37" s="1"/>
  <c r="L37"/>
  <c r="N49"/>
  <c r="P49" s="1"/>
  <c r="L49"/>
  <c r="N10"/>
  <c r="P10" s="1"/>
  <c r="L10"/>
  <c r="N14"/>
  <c r="P14" s="1"/>
  <c r="L14"/>
  <c r="N16"/>
  <c r="P16" s="1"/>
  <c r="L16"/>
  <c r="N30"/>
  <c r="P30" s="1"/>
  <c r="L30"/>
  <c r="N34"/>
  <c r="P34" s="1"/>
  <c r="L34"/>
  <c r="N38"/>
  <c r="P38" s="1"/>
  <c r="L38"/>
  <c r="N42"/>
  <c r="P42" s="1"/>
  <c r="L42"/>
  <c r="N46"/>
  <c r="P46" s="1"/>
  <c r="L46"/>
  <c r="N50"/>
  <c r="P50" s="1"/>
  <c r="L50"/>
  <c r="N54"/>
  <c r="P54" s="1"/>
  <c r="L54"/>
  <c r="N15"/>
  <c r="P15" s="1"/>
  <c r="L15"/>
  <c r="N29"/>
  <c r="P29" s="1"/>
  <c r="L29"/>
  <c r="N45"/>
  <c r="P45" s="1"/>
  <c r="L45"/>
  <c r="N8"/>
  <c r="P8" s="1"/>
  <c r="L8"/>
  <c r="N36"/>
  <c r="P36" s="1"/>
  <c r="L36"/>
  <c r="N52"/>
  <c r="P52" s="1"/>
  <c r="L52"/>
  <c r="N7"/>
  <c r="L7"/>
  <c r="N33"/>
  <c r="P33" s="1"/>
  <c r="L33"/>
  <c r="N41"/>
  <c r="P41" s="1"/>
  <c r="L41"/>
  <c r="N53"/>
  <c r="P53" s="1"/>
  <c r="L53"/>
  <c r="N12"/>
  <c r="P12" s="1"/>
  <c r="L12"/>
  <c r="N28"/>
  <c r="L28"/>
  <c r="N32"/>
  <c r="P32" s="1"/>
  <c r="L32"/>
  <c r="N40"/>
  <c r="P40" s="1"/>
  <c r="L40"/>
  <c r="N44"/>
  <c r="P44" s="1"/>
  <c r="L44"/>
  <c r="N48"/>
  <c r="P48" s="1"/>
  <c r="L48"/>
  <c r="N9"/>
  <c r="P9" s="1"/>
  <c r="L9"/>
  <c r="N13"/>
  <c r="P13" s="1"/>
  <c r="L13"/>
  <c r="N31"/>
  <c r="P31" s="1"/>
  <c r="L31"/>
  <c r="N35"/>
  <c r="P35" s="1"/>
  <c r="L35"/>
  <c r="N39"/>
  <c r="P39" s="1"/>
  <c r="L39"/>
  <c r="N43"/>
  <c r="P43" s="1"/>
  <c r="L43"/>
  <c r="N47"/>
  <c r="P47" s="1"/>
  <c r="L47"/>
  <c r="N51"/>
  <c r="P51" s="1"/>
  <c r="L51"/>
  <c r="O27"/>
  <c r="O6"/>
  <c r="P7" l="1"/>
  <c r="N6"/>
  <c r="P28"/>
  <c r="N27"/>
  <c r="F368"/>
  <c r="H368" s="1"/>
  <c r="K368" s="1"/>
  <c r="F354"/>
  <c r="H354" s="1"/>
  <c r="K354" s="1"/>
  <c r="F57"/>
  <c r="H57" s="1"/>
  <c r="K57" s="1"/>
  <c r="F378"/>
  <c r="H378" s="1"/>
  <c r="K378" s="1"/>
  <c r="F369"/>
  <c r="H369" s="1"/>
  <c r="K369" s="1"/>
  <c r="F370"/>
  <c r="H370" s="1"/>
  <c r="K370" s="1"/>
  <c r="F371"/>
  <c r="H371" s="1"/>
  <c r="K371" s="1"/>
  <c r="F372"/>
  <c r="H372" s="1"/>
  <c r="K372" s="1"/>
  <c r="F373"/>
  <c r="H373" s="1"/>
  <c r="K373" s="1"/>
  <c r="F374"/>
  <c r="H374" s="1"/>
  <c r="K374" s="1"/>
  <c r="F375"/>
  <c r="H375" s="1"/>
  <c r="K375" s="1"/>
  <c r="F376"/>
  <c r="H376" s="1"/>
  <c r="K376" s="1"/>
  <c r="F377"/>
  <c r="H377" s="1"/>
  <c r="K377" s="1"/>
  <c r="F367"/>
  <c r="H367" s="1"/>
  <c r="K367" s="1"/>
  <c r="F357"/>
  <c r="H357" s="1"/>
  <c r="K357" s="1"/>
  <c r="F358"/>
  <c r="H358" s="1"/>
  <c r="K358" s="1"/>
  <c r="F359"/>
  <c r="H359" s="1"/>
  <c r="K359" s="1"/>
  <c r="F360"/>
  <c r="H360" s="1"/>
  <c r="K360" s="1"/>
  <c r="F361"/>
  <c r="H361" s="1"/>
  <c r="K361" s="1"/>
  <c r="F362"/>
  <c r="H362" s="1"/>
  <c r="K362" s="1"/>
  <c r="F363"/>
  <c r="H363" s="1"/>
  <c r="K363" s="1"/>
  <c r="F364"/>
  <c r="H364" s="1"/>
  <c r="K364" s="1"/>
  <c r="F365"/>
  <c r="H365" s="1"/>
  <c r="K365" s="1"/>
  <c r="F356"/>
  <c r="H356" s="1"/>
  <c r="K356" s="1"/>
  <c r="F345"/>
  <c r="H345" s="1"/>
  <c r="K345" s="1"/>
  <c r="F346"/>
  <c r="H346" s="1"/>
  <c r="K346" s="1"/>
  <c r="F347"/>
  <c r="H347" s="1"/>
  <c r="K347" s="1"/>
  <c r="F348"/>
  <c r="H348" s="1"/>
  <c r="K348" s="1"/>
  <c r="F349"/>
  <c r="H349" s="1"/>
  <c r="K349" s="1"/>
  <c r="F350"/>
  <c r="H350" s="1"/>
  <c r="K350" s="1"/>
  <c r="F351"/>
  <c r="H351" s="1"/>
  <c r="K351" s="1"/>
  <c r="F352"/>
  <c r="H352" s="1"/>
  <c r="K352" s="1"/>
  <c r="F353"/>
  <c r="H353" s="1"/>
  <c r="K353" s="1"/>
  <c r="F344"/>
  <c r="H344" s="1"/>
  <c r="K344" s="1"/>
  <c r="F333"/>
  <c r="H333" s="1"/>
  <c r="K333" s="1"/>
  <c r="F334"/>
  <c r="H334" s="1"/>
  <c r="K334" s="1"/>
  <c r="F335"/>
  <c r="H335" s="1"/>
  <c r="K335" s="1"/>
  <c r="F336"/>
  <c r="H336" s="1"/>
  <c r="K336" s="1"/>
  <c r="F337"/>
  <c r="H337" s="1"/>
  <c r="K337" s="1"/>
  <c r="F338"/>
  <c r="H338" s="1"/>
  <c r="K338" s="1"/>
  <c r="F339"/>
  <c r="H339" s="1"/>
  <c r="K339" s="1"/>
  <c r="F340"/>
  <c r="H340" s="1"/>
  <c r="K340" s="1"/>
  <c r="F341"/>
  <c r="H341" s="1"/>
  <c r="K341" s="1"/>
  <c r="F342"/>
  <c r="H342" s="1"/>
  <c r="K342" s="1"/>
  <c r="F332"/>
  <c r="H332" s="1"/>
  <c r="K332" s="1"/>
  <c r="F317"/>
  <c r="H317" s="1"/>
  <c r="K317" s="1"/>
  <c r="F318"/>
  <c r="H318" s="1"/>
  <c r="K318" s="1"/>
  <c r="F319"/>
  <c r="H319" s="1"/>
  <c r="K319" s="1"/>
  <c r="F320"/>
  <c r="H320" s="1"/>
  <c r="K320" s="1"/>
  <c r="F321"/>
  <c r="H321" s="1"/>
  <c r="K321" s="1"/>
  <c r="F322"/>
  <c r="H322" s="1"/>
  <c r="K322" s="1"/>
  <c r="F323"/>
  <c r="H323" s="1"/>
  <c r="K323" s="1"/>
  <c r="F324"/>
  <c r="H324" s="1"/>
  <c r="K324" s="1"/>
  <c r="F325"/>
  <c r="H325" s="1"/>
  <c r="K325" s="1"/>
  <c r="F326"/>
  <c r="H326" s="1"/>
  <c r="K326" s="1"/>
  <c r="F327"/>
  <c r="H327" s="1"/>
  <c r="K327" s="1"/>
  <c r="F328"/>
  <c r="H328" s="1"/>
  <c r="K328" s="1"/>
  <c r="F329"/>
  <c r="H329" s="1"/>
  <c r="K329" s="1"/>
  <c r="F330"/>
  <c r="H330" s="1"/>
  <c r="K330" s="1"/>
  <c r="F316"/>
  <c r="H316" s="1"/>
  <c r="K316" s="1"/>
  <c r="F292"/>
  <c r="H292" s="1"/>
  <c r="K292" s="1"/>
  <c r="F293"/>
  <c r="H293" s="1"/>
  <c r="K293" s="1"/>
  <c r="F294"/>
  <c r="H294" s="1"/>
  <c r="K294" s="1"/>
  <c r="F295"/>
  <c r="H295" s="1"/>
  <c r="K295" s="1"/>
  <c r="F296"/>
  <c r="H296" s="1"/>
  <c r="K296" s="1"/>
  <c r="F297"/>
  <c r="H297" s="1"/>
  <c r="K297" s="1"/>
  <c r="F298"/>
  <c r="H298" s="1"/>
  <c r="K298" s="1"/>
  <c r="F299"/>
  <c r="H299" s="1"/>
  <c r="K299" s="1"/>
  <c r="F300"/>
  <c r="H300" s="1"/>
  <c r="K300" s="1"/>
  <c r="F301"/>
  <c r="H301" s="1"/>
  <c r="K301" s="1"/>
  <c r="F302"/>
  <c r="H302" s="1"/>
  <c r="K302" s="1"/>
  <c r="F303"/>
  <c r="H303" s="1"/>
  <c r="K303" s="1"/>
  <c r="F304"/>
  <c r="H304" s="1"/>
  <c r="K304" s="1"/>
  <c r="F305"/>
  <c r="H305" s="1"/>
  <c r="K305" s="1"/>
  <c r="F306"/>
  <c r="H306" s="1"/>
  <c r="K306" s="1"/>
  <c r="F307"/>
  <c r="H307" s="1"/>
  <c r="K307" s="1"/>
  <c r="F308"/>
  <c r="H308" s="1"/>
  <c r="K308" s="1"/>
  <c r="F309"/>
  <c r="H309" s="1"/>
  <c r="K309" s="1"/>
  <c r="F310"/>
  <c r="H310" s="1"/>
  <c r="K310" s="1"/>
  <c r="F311"/>
  <c r="H311" s="1"/>
  <c r="K311" s="1"/>
  <c r="F312"/>
  <c r="H312" s="1"/>
  <c r="K312" s="1"/>
  <c r="F313"/>
  <c r="H313" s="1"/>
  <c r="K313" s="1"/>
  <c r="F314"/>
  <c r="H314" s="1"/>
  <c r="K314" s="1"/>
  <c r="F291"/>
  <c r="H291" s="1"/>
  <c r="K291" s="1"/>
  <c r="F274"/>
  <c r="H274" s="1"/>
  <c r="K274" s="1"/>
  <c r="F275"/>
  <c r="H275" s="1"/>
  <c r="K275" s="1"/>
  <c r="F276"/>
  <c r="H276" s="1"/>
  <c r="K276" s="1"/>
  <c r="F277"/>
  <c r="H277" s="1"/>
  <c r="K277" s="1"/>
  <c r="F278"/>
  <c r="H278" s="1"/>
  <c r="K278" s="1"/>
  <c r="F279"/>
  <c r="H279" s="1"/>
  <c r="K279" s="1"/>
  <c r="F280"/>
  <c r="H280" s="1"/>
  <c r="K280" s="1"/>
  <c r="F281"/>
  <c r="H281" s="1"/>
  <c r="K281" s="1"/>
  <c r="F282"/>
  <c r="H282" s="1"/>
  <c r="K282" s="1"/>
  <c r="F283"/>
  <c r="H283" s="1"/>
  <c r="K283" s="1"/>
  <c r="F284"/>
  <c r="H284" s="1"/>
  <c r="K284" s="1"/>
  <c r="F285"/>
  <c r="H285" s="1"/>
  <c r="K285" s="1"/>
  <c r="F286"/>
  <c r="H286" s="1"/>
  <c r="K286" s="1"/>
  <c r="F287"/>
  <c r="H287" s="1"/>
  <c r="K287" s="1"/>
  <c r="F288"/>
  <c r="H288" s="1"/>
  <c r="K288" s="1"/>
  <c r="F289"/>
  <c r="H289" s="1"/>
  <c r="K289" s="1"/>
  <c r="F273"/>
  <c r="H273" s="1"/>
  <c r="K273" s="1"/>
  <c r="F266"/>
  <c r="H266" s="1"/>
  <c r="K266" s="1"/>
  <c r="F267"/>
  <c r="H267" s="1"/>
  <c r="K267" s="1"/>
  <c r="F268"/>
  <c r="H268" s="1"/>
  <c r="K268" s="1"/>
  <c r="F269"/>
  <c r="H269" s="1"/>
  <c r="K269" s="1"/>
  <c r="F270"/>
  <c r="H270" s="1"/>
  <c r="K270" s="1"/>
  <c r="F271"/>
  <c r="H271" s="1"/>
  <c r="K271" s="1"/>
  <c r="F265"/>
  <c r="H265" s="1"/>
  <c r="K265" s="1"/>
  <c r="F250"/>
  <c r="H250" s="1"/>
  <c r="K250" s="1"/>
  <c r="F251"/>
  <c r="H251" s="1"/>
  <c r="K251" s="1"/>
  <c r="F252"/>
  <c r="H252" s="1"/>
  <c r="K252" s="1"/>
  <c r="F253"/>
  <c r="H253" s="1"/>
  <c r="K253" s="1"/>
  <c r="F254"/>
  <c r="H254" s="1"/>
  <c r="K254" s="1"/>
  <c r="F255"/>
  <c r="H255" s="1"/>
  <c r="K255" s="1"/>
  <c r="F256"/>
  <c r="H256" s="1"/>
  <c r="K256" s="1"/>
  <c r="F257"/>
  <c r="H257" s="1"/>
  <c r="K257" s="1"/>
  <c r="F258"/>
  <c r="H258" s="1"/>
  <c r="K258" s="1"/>
  <c r="F259"/>
  <c r="H259" s="1"/>
  <c r="K259" s="1"/>
  <c r="F260"/>
  <c r="H260" s="1"/>
  <c r="K260" s="1"/>
  <c r="F261"/>
  <c r="H261" s="1"/>
  <c r="K261" s="1"/>
  <c r="F262"/>
  <c r="H262" s="1"/>
  <c r="K262" s="1"/>
  <c r="F263"/>
  <c r="H263" s="1"/>
  <c r="K263" s="1"/>
  <c r="F249"/>
  <c r="H249" s="1"/>
  <c r="K249" s="1"/>
  <c r="F241"/>
  <c r="H241" s="1"/>
  <c r="K241" s="1"/>
  <c r="F242"/>
  <c r="H242" s="1"/>
  <c r="K242" s="1"/>
  <c r="F243"/>
  <c r="H243" s="1"/>
  <c r="K243" s="1"/>
  <c r="F244"/>
  <c r="H244" s="1"/>
  <c r="K244" s="1"/>
  <c r="F245"/>
  <c r="H245" s="1"/>
  <c r="K245" s="1"/>
  <c r="F246"/>
  <c r="H246" s="1"/>
  <c r="K246" s="1"/>
  <c r="F247"/>
  <c r="H247" s="1"/>
  <c r="K247" s="1"/>
  <c r="F240"/>
  <c r="H240" s="1"/>
  <c r="K240" s="1"/>
  <c r="F231"/>
  <c r="H231" s="1"/>
  <c r="K231" s="1"/>
  <c r="F232"/>
  <c r="H232" s="1"/>
  <c r="K232" s="1"/>
  <c r="F233"/>
  <c r="H233" s="1"/>
  <c r="K233" s="1"/>
  <c r="F234"/>
  <c r="H234" s="1"/>
  <c r="K234" s="1"/>
  <c r="F235"/>
  <c r="H235" s="1"/>
  <c r="K235" s="1"/>
  <c r="F236"/>
  <c r="H236" s="1"/>
  <c r="K236" s="1"/>
  <c r="F237"/>
  <c r="H237" s="1"/>
  <c r="K237" s="1"/>
  <c r="F238"/>
  <c r="H238" s="1"/>
  <c r="K238" s="1"/>
  <c r="F230"/>
  <c r="H230" s="1"/>
  <c r="K230" s="1"/>
  <c r="F217"/>
  <c r="H217" s="1"/>
  <c r="K217" s="1"/>
  <c r="F218"/>
  <c r="H218" s="1"/>
  <c r="K218" s="1"/>
  <c r="F219"/>
  <c r="H219" s="1"/>
  <c r="K219" s="1"/>
  <c r="F220"/>
  <c r="H220" s="1"/>
  <c r="K220" s="1"/>
  <c r="F221"/>
  <c r="H221" s="1"/>
  <c r="K221" s="1"/>
  <c r="F222"/>
  <c r="H222" s="1"/>
  <c r="K222" s="1"/>
  <c r="F223"/>
  <c r="H223" s="1"/>
  <c r="K223" s="1"/>
  <c r="F224"/>
  <c r="H224" s="1"/>
  <c r="K224" s="1"/>
  <c r="F225"/>
  <c r="H225" s="1"/>
  <c r="K225" s="1"/>
  <c r="F226"/>
  <c r="H226" s="1"/>
  <c r="K226" s="1"/>
  <c r="F227"/>
  <c r="H227" s="1"/>
  <c r="K227" s="1"/>
  <c r="F228"/>
  <c r="H228" s="1"/>
  <c r="K228" s="1"/>
  <c r="F216"/>
  <c r="H216" s="1"/>
  <c r="K216" s="1"/>
  <c r="F204"/>
  <c r="H204" s="1"/>
  <c r="K204" s="1"/>
  <c r="F205"/>
  <c r="H205" s="1"/>
  <c r="K205" s="1"/>
  <c r="F206"/>
  <c r="H206" s="1"/>
  <c r="K206" s="1"/>
  <c r="F207"/>
  <c r="H207" s="1"/>
  <c r="K207" s="1"/>
  <c r="F208"/>
  <c r="H208" s="1"/>
  <c r="K208" s="1"/>
  <c r="F209"/>
  <c r="H209" s="1"/>
  <c r="K209" s="1"/>
  <c r="F210"/>
  <c r="H210" s="1"/>
  <c r="K210" s="1"/>
  <c r="F211"/>
  <c r="H211" s="1"/>
  <c r="K211" s="1"/>
  <c r="F212"/>
  <c r="H212" s="1"/>
  <c r="K212" s="1"/>
  <c r="F213"/>
  <c r="H213" s="1"/>
  <c r="K213" s="1"/>
  <c r="F214"/>
  <c r="H214" s="1"/>
  <c r="K214" s="1"/>
  <c r="F203"/>
  <c r="H203" s="1"/>
  <c r="K203" s="1"/>
  <c r="F190"/>
  <c r="H190" s="1"/>
  <c r="K190" s="1"/>
  <c r="F191"/>
  <c r="H191" s="1"/>
  <c r="K191" s="1"/>
  <c r="F192"/>
  <c r="H192" s="1"/>
  <c r="K192" s="1"/>
  <c r="F193"/>
  <c r="H193" s="1"/>
  <c r="K193" s="1"/>
  <c r="F194"/>
  <c r="H194" s="1"/>
  <c r="K194" s="1"/>
  <c r="F195"/>
  <c r="H195" s="1"/>
  <c r="K195" s="1"/>
  <c r="F196"/>
  <c r="H196" s="1"/>
  <c r="K196" s="1"/>
  <c r="F197"/>
  <c r="H197" s="1"/>
  <c r="K197" s="1"/>
  <c r="F198"/>
  <c r="H198" s="1"/>
  <c r="K198" s="1"/>
  <c r="F199"/>
  <c r="H199" s="1"/>
  <c r="K199" s="1"/>
  <c r="F200"/>
  <c r="H200" s="1"/>
  <c r="K200" s="1"/>
  <c r="F201"/>
  <c r="H201" s="1"/>
  <c r="K201" s="1"/>
  <c r="F189"/>
  <c r="H189" s="1"/>
  <c r="K189" s="1"/>
  <c r="F183"/>
  <c r="H183" s="1"/>
  <c r="K183" s="1"/>
  <c r="F184"/>
  <c r="H184" s="1"/>
  <c r="K184" s="1"/>
  <c r="F185"/>
  <c r="H185" s="1"/>
  <c r="K185" s="1"/>
  <c r="F186"/>
  <c r="H186" s="1"/>
  <c r="K186" s="1"/>
  <c r="F187"/>
  <c r="H187" s="1"/>
  <c r="K187" s="1"/>
  <c r="F182"/>
  <c r="H182" s="1"/>
  <c r="K182" s="1"/>
  <c r="F169"/>
  <c r="H169" s="1"/>
  <c r="K169" s="1"/>
  <c r="F170"/>
  <c r="H170" s="1"/>
  <c r="K170" s="1"/>
  <c r="F171"/>
  <c r="H171" s="1"/>
  <c r="K171" s="1"/>
  <c r="F172"/>
  <c r="H172" s="1"/>
  <c r="K172" s="1"/>
  <c r="F173"/>
  <c r="H173" s="1"/>
  <c r="K173" s="1"/>
  <c r="F174"/>
  <c r="H174" s="1"/>
  <c r="K174" s="1"/>
  <c r="F175"/>
  <c r="H175" s="1"/>
  <c r="K175" s="1"/>
  <c r="F176"/>
  <c r="H176" s="1"/>
  <c r="K176" s="1"/>
  <c r="F177"/>
  <c r="H177" s="1"/>
  <c r="K177" s="1"/>
  <c r="F178"/>
  <c r="H178" s="1"/>
  <c r="K178" s="1"/>
  <c r="F179"/>
  <c r="H179" s="1"/>
  <c r="K179" s="1"/>
  <c r="F180"/>
  <c r="H180" s="1"/>
  <c r="K180" s="1"/>
  <c r="F168"/>
  <c r="H168" s="1"/>
  <c r="K168" s="1"/>
  <c r="F156"/>
  <c r="H156" s="1"/>
  <c r="K156" s="1"/>
  <c r="F157"/>
  <c r="H157" s="1"/>
  <c r="K157" s="1"/>
  <c r="F158"/>
  <c r="H158" s="1"/>
  <c r="K158" s="1"/>
  <c r="F159"/>
  <c r="H159" s="1"/>
  <c r="K159" s="1"/>
  <c r="F160"/>
  <c r="H160" s="1"/>
  <c r="K160" s="1"/>
  <c r="F161"/>
  <c r="H161" s="1"/>
  <c r="K161" s="1"/>
  <c r="F162"/>
  <c r="H162" s="1"/>
  <c r="K162" s="1"/>
  <c r="F163"/>
  <c r="H163" s="1"/>
  <c r="K163" s="1"/>
  <c r="F164"/>
  <c r="H164" s="1"/>
  <c r="K164" s="1"/>
  <c r="F165"/>
  <c r="H165" s="1"/>
  <c r="K165" s="1"/>
  <c r="F166"/>
  <c r="H166" s="1"/>
  <c r="K166" s="1"/>
  <c r="F155"/>
  <c r="H155" s="1"/>
  <c r="K155" s="1"/>
  <c r="F149"/>
  <c r="H149" s="1"/>
  <c r="K149" s="1"/>
  <c r="F150"/>
  <c r="H150" s="1"/>
  <c r="K150" s="1"/>
  <c r="F151"/>
  <c r="H151" s="1"/>
  <c r="K151" s="1"/>
  <c r="F152"/>
  <c r="H152" s="1"/>
  <c r="K152" s="1"/>
  <c r="F153"/>
  <c r="H153" s="1"/>
  <c r="K153" s="1"/>
  <c r="F148"/>
  <c r="H148" s="1"/>
  <c r="K148" s="1"/>
  <c r="F140"/>
  <c r="H140" s="1"/>
  <c r="K140" s="1"/>
  <c r="F141"/>
  <c r="H141" s="1"/>
  <c r="K141" s="1"/>
  <c r="F142"/>
  <c r="H142" s="1"/>
  <c r="K142" s="1"/>
  <c r="F143"/>
  <c r="H143" s="1"/>
  <c r="K143" s="1"/>
  <c r="F144"/>
  <c r="H144" s="1"/>
  <c r="K144" s="1"/>
  <c r="F145"/>
  <c r="H145" s="1"/>
  <c r="K145" s="1"/>
  <c r="F146"/>
  <c r="H146" s="1"/>
  <c r="K146" s="1"/>
  <c r="F139"/>
  <c r="H139" s="1"/>
  <c r="K139" s="1"/>
  <c r="F132"/>
  <c r="H132" s="1"/>
  <c r="K132" s="1"/>
  <c r="F133"/>
  <c r="H133" s="1"/>
  <c r="K133" s="1"/>
  <c r="F134"/>
  <c r="H134" s="1"/>
  <c r="K134" s="1"/>
  <c r="F135"/>
  <c r="H135" s="1"/>
  <c r="K135" s="1"/>
  <c r="F136"/>
  <c r="H136" s="1"/>
  <c r="K136" s="1"/>
  <c r="F137"/>
  <c r="H137" s="1"/>
  <c r="K137" s="1"/>
  <c r="F131"/>
  <c r="H131" s="1"/>
  <c r="K131" s="1"/>
  <c r="F116"/>
  <c r="H116" s="1"/>
  <c r="K116" s="1"/>
  <c r="F117"/>
  <c r="H117" s="1"/>
  <c r="K117" s="1"/>
  <c r="F118"/>
  <c r="H118" s="1"/>
  <c r="K118" s="1"/>
  <c r="F119"/>
  <c r="H119" s="1"/>
  <c r="K119" s="1"/>
  <c r="F120"/>
  <c r="H120" s="1"/>
  <c r="K120" s="1"/>
  <c r="F121"/>
  <c r="H121" s="1"/>
  <c r="K121" s="1"/>
  <c r="F122"/>
  <c r="H122" s="1"/>
  <c r="K122" s="1"/>
  <c r="F123"/>
  <c r="H123" s="1"/>
  <c r="K123" s="1"/>
  <c r="F124"/>
  <c r="H124" s="1"/>
  <c r="K124" s="1"/>
  <c r="F125"/>
  <c r="H125" s="1"/>
  <c r="K125" s="1"/>
  <c r="F126"/>
  <c r="H126" s="1"/>
  <c r="K126" s="1"/>
  <c r="F127"/>
  <c r="H127" s="1"/>
  <c r="K127" s="1"/>
  <c r="F128"/>
  <c r="H128" s="1"/>
  <c r="K128" s="1"/>
  <c r="F129"/>
  <c r="H129" s="1"/>
  <c r="K129" s="1"/>
  <c r="F115"/>
  <c r="H115" s="1"/>
  <c r="K115" s="1"/>
  <c r="F102"/>
  <c r="H102" s="1"/>
  <c r="K102" s="1"/>
  <c r="F103"/>
  <c r="H103" s="1"/>
  <c r="K103" s="1"/>
  <c r="F104"/>
  <c r="H104" s="1"/>
  <c r="K104" s="1"/>
  <c r="F105"/>
  <c r="H105" s="1"/>
  <c r="K105" s="1"/>
  <c r="F106"/>
  <c r="H106" s="1"/>
  <c r="K106" s="1"/>
  <c r="F107"/>
  <c r="H107" s="1"/>
  <c r="K107" s="1"/>
  <c r="F108"/>
  <c r="H108" s="1"/>
  <c r="K108" s="1"/>
  <c r="F109"/>
  <c r="H109" s="1"/>
  <c r="K109" s="1"/>
  <c r="F110"/>
  <c r="H110" s="1"/>
  <c r="K110" s="1"/>
  <c r="F111"/>
  <c r="H111" s="1"/>
  <c r="K111" s="1"/>
  <c r="F112"/>
  <c r="H112" s="1"/>
  <c r="K112" s="1"/>
  <c r="F113"/>
  <c r="H113" s="1"/>
  <c r="K113" s="1"/>
  <c r="F101"/>
  <c r="H101" s="1"/>
  <c r="K101" s="1"/>
  <c r="F92"/>
  <c r="H92" s="1"/>
  <c r="K92" s="1"/>
  <c r="F93"/>
  <c r="H93" s="1"/>
  <c r="K93" s="1"/>
  <c r="F94"/>
  <c r="H94" s="1"/>
  <c r="K94" s="1"/>
  <c r="F95"/>
  <c r="H95" s="1"/>
  <c r="K95" s="1"/>
  <c r="F96"/>
  <c r="H96" s="1"/>
  <c r="K96" s="1"/>
  <c r="F97"/>
  <c r="H97" s="1"/>
  <c r="K97" s="1"/>
  <c r="F98"/>
  <c r="H98" s="1"/>
  <c r="K98" s="1"/>
  <c r="F99"/>
  <c r="H99" s="1"/>
  <c r="K99" s="1"/>
  <c r="F91"/>
  <c r="H91" s="1"/>
  <c r="K91" s="1"/>
  <c r="F83"/>
  <c r="H83" s="1"/>
  <c r="K83" s="1"/>
  <c r="F84"/>
  <c r="H84" s="1"/>
  <c r="K84" s="1"/>
  <c r="F85"/>
  <c r="H85" s="1"/>
  <c r="K85" s="1"/>
  <c r="F86"/>
  <c r="H86" s="1"/>
  <c r="K86" s="1"/>
  <c r="F87"/>
  <c r="H87" s="1"/>
  <c r="K87" s="1"/>
  <c r="F88"/>
  <c r="H88" s="1"/>
  <c r="K88" s="1"/>
  <c r="F89"/>
  <c r="H89" s="1"/>
  <c r="K89" s="1"/>
  <c r="F82"/>
  <c r="H82" s="1"/>
  <c r="K82" s="1"/>
  <c r="F77"/>
  <c r="H77" s="1"/>
  <c r="K77" s="1"/>
  <c r="F78"/>
  <c r="H78" s="1"/>
  <c r="K78" s="1"/>
  <c r="F79"/>
  <c r="H79" s="1"/>
  <c r="K79" s="1"/>
  <c r="F80"/>
  <c r="H80" s="1"/>
  <c r="K80" s="1"/>
  <c r="F76"/>
  <c r="H76" s="1"/>
  <c r="K76" s="1"/>
  <c r="F22"/>
  <c r="H22" s="1"/>
  <c r="K22" s="1"/>
  <c r="F26"/>
  <c r="H26" s="1"/>
  <c r="K26" s="1"/>
  <c r="F19"/>
  <c r="H19" s="1"/>
  <c r="K19" s="1"/>
  <c r="F20"/>
  <c r="H20" s="1"/>
  <c r="K20" s="1"/>
  <c r="F21"/>
  <c r="H21" s="1"/>
  <c r="K21" s="1"/>
  <c r="F23"/>
  <c r="H23" s="1"/>
  <c r="K23" s="1"/>
  <c r="F24"/>
  <c r="H24" s="1"/>
  <c r="K24" s="1"/>
  <c r="F25"/>
  <c r="H25" s="1"/>
  <c r="K25" s="1"/>
  <c r="F18"/>
  <c r="H18" s="1"/>
  <c r="K18" s="1"/>
  <c r="F74"/>
  <c r="H74" s="1"/>
  <c r="K74" s="1"/>
  <c r="F64"/>
  <c r="H64" s="1"/>
  <c r="K64" s="1"/>
  <c r="F65"/>
  <c r="H65" s="1"/>
  <c r="K65" s="1"/>
  <c r="F66"/>
  <c r="H66" s="1"/>
  <c r="K66" s="1"/>
  <c r="F67"/>
  <c r="H67" s="1"/>
  <c r="K67" s="1"/>
  <c r="F68"/>
  <c r="H68" s="1"/>
  <c r="K68" s="1"/>
  <c r="F69"/>
  <c r="H69" s="1"/>
  <c r="K69" s="1"/>
  <c r="F70"/>
  <c r="H70" s="1"/>
  <c r="K70" s="1"/>
  <c r="F71"/>
  <c r="H71" s="1"/>
  <c r="K71" s="1"/>
  <c r="F72"/>
  <c r="H72" s="1"/>
  <c r="K72" s="1"/>
  <c r="F73"/>
  <c r="H73" s="1"/>
  <c r="K73" s="1"/>
  <c r="F63"/>
  <c r="H63" s="1"/>
  <c r="K63" s="1"/>
  <c r="F61"/>
  <c r="H61" s="1"/>
  <c r="K61" s="1"/>
  <c r="F58"/>
  <c r="H58" s="1"/>
  <c r="K58" s="1"/>
  <c r="F59"/>
  <c r="H59" s="1"/>
  <c r="K59" s="1"/>
  <c r="F60"/>
  <c r="H60" s="1"/>
  <c r="K60" s="1"/>
  <c r="C17"/>
  <c r="B17"/>
  <c r="C26" i="8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8"/>
  <c r="D18" s="1"/>
  <c r="B6" i="7"/>
  <c r="C6"/>
  <c r="B27"/>
  <c r="C27"/>
  <c r="B55"/>
  <c r="C55"/>
  <c r="N59" l="1"/>
  <c r="P59" s="1"/>
  <c r="L59"/>
  <c r="N65"/>
  <c r="P65" s="1"/>
  <c r="L65"/>
  <c r="N20"/>
  <c r="P20" s="1"/>
  <c r="L20"/>
  <c r="N77"/>
  <c r="P77" s="1"/>
  <c r="L77"/>
  <c r="N97"/>
  <c r="P97" s="1"/>
  <c r="L97"/>
  <c r="N112"/>
  <c r="P112" s="1"/>
  <c r="L112"/>
  <c r="N129"/>
  <c r="P129" s="1"/>
  <c r="L129"/>
  <c r="N121"/>
  <c r="P121" s="1"/>
  <c r="L121"/>
  <c r="N136"/>
  <c r="P136" s="1"/>
  <c r="L136"/>
  <c r="N140"/>
  <c r="P140" s="1"/>
  <c r="L140"/>
  <c r="N166"/>
  <c r="P166" s="1"/>
  <c r="L166"/>
  <c r="N158"/>
  <c r="P158" s="1"/>
  <c r="L158"/>
  <c r="N176"/>
  <c r="P176" s="1"/>
  <c r="L176"/>
  <c r="N182"/>
  <c r="P182" s="1"/>
  <c r="L182"/>
  <c r="N200"/>
  <c r="P200" s="1"/>
  <c r="L200"/>
  <c r="N196"/>
  <c r="P196" s="1"/>
  <c r="L196"/>
  <c r="N214"/>
  <c r="P214" s="1"/>
  <c r="L214"/>
  <c r="N210"/>
  <c r="P210" s="1"/>
  <c r="L210"/>
  <c r="N228"/>
  <c r="P228" s="1"/>
  <c r="L228"/>
  <c r="N224"/>
  <c r="P224" s="1"/>
  <c r="L224"/>
  <c r="N220"/>
  <c r="P220" s="1"/>
  <c r="L220"/>
  <c r="N235"/>
  <c r="P235" s="1"/>
  <c r="L235"/>
  <c r="N231"/>
  <c r="P231" s="1"/>
  <c r="L231"/>
  <c r="N245"/>
  <c r="P245" s="1"/>
  <c r="L245"/>
  <c r="N241"/>
  <c r="P241" s="1"/>
  <c r="L241"/>
  <c r="N261"/>
  <c r="P261" s="1"/>
  <c r="L261"/>
  <c r="N257"/>
  <c r="P257" s="1"/>
  <c r="L257"/>
  <c r="N253"/>
  <c r="P253" s="1"/>
  <c r="L253"/>
  <c r="N265"/>
  <c r="P265" s="1"/>
  <c r="L265"/>
  <c r="N268"/>
  <c r="P268" s="1"/>
  <c r="L268"/>
  <c r="N289"/>
  <c r="P289" s="1"/>
  <c r="L289"/>
  <c r="N285"/>
  <c r="P285" s="1"/>
  <c r="L285"/>
  <c r="N281"/>
  <c r="P281" s="1"/>
  <c r="L281"/>
  <c r="N277"/>
  <c r="P277" s="1"/>
  <c r="L277"/>
  <c r="N291"/>
  <c r="P291" s="1"/>
  <c r="L291"/>
  <c r="N311"/>
  <c r="P311" s="1"/>
  <c r="L311"/>
  <c r="N307"/>
  <c r="P307" s="1"/>
  <c r="L307"/>
  <c r="N303"/>
  <c r="P303" s="1"/>
  <c r="L303"/>
  <c r="N299"/>
  <c r="P299" s="1"/>
  <c r="L299"/>
  <c r="N295"/>
  <c r="P295" s="1"/>
  <c r="L295"/>
  <c r="N316"/>
  <c r="P316" s="1"/>
  <c r="L316"/>
  <c r="N327"/>
  <c r="P327" s="1"/>
  <c r="L327"/>
  <c r="N323"/>
  <c r="P323" s="1"/>
  <c r="L323"/>
  <c r="N319"/>
  <c r="P319" s="1"/>
  <c r="L319"/>
  <c r="N342"/>
  <c r="P342" s="1"/>
  <c r="L342"/>
  <c r="N338"/>
  <c r="P338" s="1"/>
  <c r="L338"/>
  <c r="N334"/>
  <c r="P334" s="1"/>
  <c r="L334"/>
  <c r="N352"/>
  <c r="P352" s="1"/>
  <c r="L352"/>
  <c r="N348"/>
  <c r="P348" s="1"/>
  <c r="L348"/>
  <c r="N356"/>
  <c r="P356" s="1"/>
  <c r="L356"/>
  <c r="N362"/>
  <c r="P362" s="1"/>
  <c r="L362"/>
  <c r="N358"/>
  <c r="P358" s="1"/>
  <c r="L358"/>
  <c r="N376"/>
  <c r="P376" s="1"/>
  <c r="L376"/>
  <c r="N372"/>
  <c r="P372" s="1"/>
  <c r="L372"/>
  <c r="N378"/>
  <c r="P378" s="1"/>
  <c r="L378"/>
  <c r="N60"/>
  <c r="P60" s="1"/>
  <c r="L60"/>
  <c r="N63"/>
  <c r="P63" s="1"/>
  <c r="L63"/>
  <c r="N70"/>
  <c r="P70" s="1"/>
  <c r="L70"/>
  <c r="N66"/>
  <c r="P66" s="1"/>
  <c r="L66"/>
  <c r="N18"/>
  <c r="L18"/>
  <c r="N21"/>
  <c r="P21" s="1"/>
  <c r="L21"/>
  <c r="N22"/>
  <c r="P22" s="1"/>
  <c r="L22"/>
  <c r="N78"/>
  <c r="P78" s="1"/>
  <c r="L78"/>
  <c r="N88"/>
  <c r="P88" s="1"/>
  <c r="L88"/>
  <c r="N84"/>
  <c r="P84" s="1"/>
  <c r="L84"/>
  <c r="N98"/>
  <c r="P98" s="1"/>
  <c r="L98"/>
  <c r="N94"/>
  <c r="P94" s="1"/>
  <c r="L94"/>
  <c r="N113"/>
  <c r="P113" s="1"/>
  <c r="L113"/>
  <c r="N109"/>
  <c r="P109" s="1"/>
  <c r="L109"/>
  <c r="N105"/>
  <c r="P105" s="1"/>
  <c r="L105"/>
  <c r="N115"/>
  <c r="P115" s="1"/>
  <c r="L115"/>
  <c r="N126"/>
  <c r="P126" s="1"/>
  <c r="L126"/>
  <c r="N122"/>
  <c r="P122" s="1"/>
  <c r="L122"/>
  <c r="N118"/>
  <c r="P118" s="1"/>
  <c r="L118"/>
  <c r="N137"/>
  <c r="P137" s="1"/>
  <c r="L137"/>
  <c r="N133"/>
  <c r="P133" s="1"/>
  <c r="L133"/>
  <c r="N145"/>
  <c r="P145" s="1"/>
  <c r="L145"/>
  <c r="N141"/>
  <c r="P141" s="1"/>
  <c r="L141"/>
  <c r="N152"/>
  <c r="P152" s="1"/>
  <c r="L152"/>
  <c r="N155"/>
  <c r="P155" s="1"/>
  <c r="L155"/>
  <c r="N163"/>
  <c r="P163" s="1"/>
  <c r="L163"/>
  <c r="N159"/>
  <c r="P159" s="1"/>
  <c r="L159"/>
  <c r="N168"/>
  <c r="P168" s="1"/>
  <c r="L168"/>
  <c r="N177"/>
  <c r="P177" s="1"/>
  <c r="L177"/>
  <c r="N173"/>
  <c r="P173" s="1"/>
  <c r="L173"/>
  <c r="N169"/>
  <c r="P169" s="1"/>
  <c r="L169"/>
  <c r="N185"/>
  <c r="P185" s="1"/>
  <c r="L185"/>
  <c r="N201"/>
  <c r="P201" s="1"/>
  <c r="L201"/>
  <c r="N197"/>
  <c r="P197" s="1"/>
  <c r="L197"/>
  <c r="N193"/>
  <c r="P193" s="1"/>
  <c r="L193"/>
  <c r="N203"/>
  <c r="P203" s="1"/>
  <c r="L203"/>
  <c r="N211"/>
  <c r="P211" s="1"/>
  <c r="L211"/>
  <c r="N207"/>
  <c r="P207" s="1"/>
  <c r="L207"/>
  <c r="N216"/>
  <c r="P216" s="1"/>
  <c r="L216"/>
  <c r="N225"/>
  <c r="P225" s="1"/>
  <c r="L225"/>
  <c r="N221"/>
  <c r="P221" s="1"/>
  <c r="L221"/>
  <c r="N217"/>
  <c r="P217" s="1"/>
  <c r="L217"/>
  <c r="N236"/>
  <c r="P236" s="1"/>
  <c r="L236"/>
  <c r="N232"/>
  <c r="P232" s="1"/>
  <c r="L232"/>
  <c r="N246"/>
  <c r="P246" s="1"/>
  <c r="L246"/>
  <c r="N242"/>
  <c r="P242" s="1"/>
  <c r="L242"/>
  <c r="N262"/>
  <c r="P262" s="1"/>
  <c r="L262"/>
  <c r="N258"/>
  <c r="P258" s="1"/>
  <c r="L258"/>
  <c r="N254"/>
  <c r="P254" s="1"/>
  <c r="L254"/>
  <c r="N250"/>
  <c r="P250" s="1"/>
  <c r="L250"/>
  <c r="N269"/>
  <c r="P269" s="1"/>
  <c r="L269"/>
  <c r="N273"/>
  <c r="P273" s="1"/>
  <c r="L273"/>
  <c r="N286"/>
  <c r="P286" s="1"/>
  <c r="L286"/>
  <c r="N282"/>
  <c r="P282" s="1"/>
  <c r="L282"/>
  <c r="N278"/>
  <c r="P278" s="1"/>
  <c r="L278"/>
  <c r="N274"/>
  <c r="P274" s="1"/>
  <c r="L274"/>
  <c r="N312"/>
  <c r="P312" s="1"/>
  <c r="L312"/>
  <c r="N308"/>
  <c r="P308" s="1"/>
  <c r="L308"/>
  <c r="N304"/>
  <c r="P304" s="1"/>
  <c r="L304"/>
  <c r="N300"/>
  <c r="P300" s="1"/>
  <c r="L300"/>
  <c r="N296"/>
  <c r="L296"/>
  <c r="N292"/>
  <c r="P292" s="1"/>
  <c r="L292"/>
  <c r="N328"/>
  <c r="P328" s="1"/>
  <c r="L328"/>
  <c r="N324"/>
  <c r="P324" s="1"/>
  <c r="L324"/>
  <c r="N320"/>
  <c r="P320" s="1"/>
  <c r="L320"/>
  <c r="N332"/>
  <c r="P332" s="1"/>
  <c r="L332"/>
  <c r="N339"/>
  <c r="P339" s="1"/>
  <c r="L339"/>
  <c r="N335"/>
  <c r="P335" s="1"/>
  <c r="L335"/>
  <c r="N353"/>
  <c r="P353" s="1"/>
  <c r="L353"/>
  <c r="N349"/>
  <c r="P349" s="1"/>
  <c r="L349"/>
  <c r="N345"/>
  <c r="P345" s="1"/>
  <c r="L345"/>
  <c r="N363"/>
  <c r="P363" s="1"/>
  <c r="L363"/>
  <c r="N359"/>
  <c r="P359" s="1"/>
  <c r="L359"/>
  <c r="N377"/>
  <c r="P377" s="1"/>
  <c r="L377"/>
  <c r="N373"/>
  <c r="P373" s="1"/>
  <c r="L373"/>
  <c r="N369"/>
  <c r="P369" s="1"/>
  <c r="L369"/>
  <c r="N368"/>
  <c r="P368" s="1"/>
  <c r="L368"/>
  <c r="N69"/>
  <c r="P69" s="1"/>
  <c r="L69"/>
  <c r="N76"/>
  <c r="P76" s="1"/>
  <c r="L76"/>
  <c r="N83"/>
  <c r="P83" s="1"/>
  <c r="L83"/>
  <c r="N108"/>
  <c r="P108" s="1"/>
  <c r="L108"/>
  <c r="N125"/>
  <c r="P125" s="1"/>
  <c r="L125"/>
  <c r="N132"/>
  <c r="P132" s="1"/>
  <c r="L132"/>
  <c r="N151"/>
  <c r="P151" s="1"/>
  <c r="L151"/>
  <c r="N172"/>
  <c r="L172"/>
  <c r="N61"/>
  <c r="P61" s="1"/>
  <c r="L61"/>
  <c r="N71"/>
  <c r="P71" s="1"/>
  <c r="L71"/>
  <c r="N67"/>
  <c r="P67" s="1"/>
  <c r="L67"/>
  <c r="N74"/>
  <c r="P74" s="1"/>
  <c r="L74"/>
  <c r="N23"/>
  <c r="P23" s="1"/>
  <c r="L23"/>
  <c r="N26"/>
  <c r="P26" s="1"/>
  <c r="L26"/>
  <c r="N79"/>
  <c r="P79" s="1"/>
  <c r="L79"/>
  <c r="N89"/>
  <c r="P89" s="1"/>
  <c r="L89"/>
  <c r="N85"/>
  <c r="P85" s="1"/>
  <c r="L85"/>
  <c r="N99"/>
  <c r="P99" s="1"/>
  <c r="L99"/>
  <c r="N95"/>
  <c r="P95" s="1"/>
  <c r="L95"/>
  <c r="N101"/>
  <c r="P101" s="1"/>
  <c r="L101"/>
  <c r="N110"/>
  <c r="P110" s="1"/>
  <c r="L110"/>
  <c r="N106"/>
  <c r="P106" s="1"/>
  <c r="L106"/>
  <c r="N102"/>
  <c r="P102" s="1"/>
  <c r="L102"/>
  <c r="N127"/>
  <c r="P127" s="1"/>
  <c r="L127"/>
  <c r="N123"/>
  <c r="P123" s="1"/>
  <c r="L123"/>
  <c r="N119"/>
  <c r="P119" s="1"/>
  <c r="L119"/>
  <c r="N131"/>
  <c r="P131" s="1"/>
  <c r="L131"/>
  <c r="N134"/>
  <c r="P134" s="1"/>
  <c r="L134"/>
  <c r="N146"/>
  <c r="P146" s="1"/>
  <c r="L146"/>
  <c r="N142"/>
  <c r="P142" s="1"/>
  <c r="L142"/>
  <c r="N153"/>
  <c r="P153" s="1"/>
  <c r="L153"/>
  <c r="N149"/>
  <c r="P149" s="1"/>
  <c r="L149"/>
  <c r="N164"/>
  <c r="P164" s="1"/>
  <c r="L164"/>
  <c r="N160"/>
  <c r="P160" s="1"/>
  <c r="L160"/>
  <c r="N156"/>
  <c r="P156" s="1"/>
  <c r="L156"/>
  <c r="N178"/>
  <c r="P178" s="1"/>
  <c r="L178"/>
  <c r="N174"/>
  <c r="P174" s="1"/>
  <c r="L174"/>
  <c r="N170"/>
  <c r="P170" s="1"/>
  <c r="L170"/>
  <c r="N186"/>
  <c r="P186" s="1"/>
  <c r="L186"/>
  <c r="N189"/>
  <c r="P189" s="1"/>
  <c r="L189"/>
  <c r="N198"/>
  <c r="P198" s="1"/>
  <c r="L198"/>
  <c r="N194"/>
  <c r="P194" s="1"/>
  <c r="L194"/>
  <c r="N190"/>
  <c r="P190" s="1"/>
  <c r="L190"/>
  <c r="N212"/>
  <c r="P212" s="1"/>
  <c r="L212"/>
  <c r="N208"/>
  <c r="P208" s="1"/>
  <c r="L208"/>
  <c r="N204"/>
  <c r="P204" s="1"/>
  <c r="L204"/>
  <c r="N226"/>
  <c r="P226" s="1"/>
  <c r="L226"/>
  <c r="N222"/>
  <c r="P222" s="1"/>
  <c r="L222"/>
  <c r="N218"/>
  <c r="P218" s="1"/>
  <c r="L218"/>
  <c r="N237"/>
  <c r="P237" s="1"/>
  <c r="L237"/>
  <c r="N233"/>
  <c r="P233" s="1"/>
  <c r="L233"/>
  <c r="N247"/>
  <c r="P247" s="1"/>
  <c r="L247"/>
  <c r="N243"/>
  <c r="P243" s="1"/>
  <c r="L243"/>
  <c r="N263"/>
  <c r="P263" s="1"/>
  <c r="L263"/>
  <c r="N259"/>
  <c r="P259" s="1"/>
  <c r="L259"/>
  <c r="N255"/>
  <c r="P255" s="1"/>
  <c r="L255"/>
  <c r="N251"/>
  <c r="P251" s="1"/>
  <c r="L251"/>
  <c r="N270"/>
  <c r="P270" s="1"/>
  <c r="L270"/>
  <c r="N266"/>
  <c r="P266" s="1"/>
  <c r="L266"/>
  <c r="N287"/>
  <c r="P287" s="1"/>
  <c r="L287"/>
  <c r="N283"/>
  <c r="P283" s="1"/>
  <c r="L283"/>
  <c r="N279"/>
  <c r="P279" s="1"/>
  <c r="L279"/>
  <c r="N275"/>
  <c r="P275" s="1"/>
  <c r="L275"/>
  <c r="N313"/>
  <c r="P313" s="1"/>
  <c r="L313"/>
  <c r="N309"/>
  <c r="L309"/>
  <c r="N305"/>
  <c r="P305" s="1"/>
  <c r="L305"/>
  <c r="N301"/>
  <c r="P301" s="1"/>
  <c r="L301"/>
  <c r="N297"/>
  <c r="P297" s="1"/>
  <c r="L297"/>
  <c r="N293"/>
  <c r="P293" s="1"/>
  <c r="L293"/>
  <c r="N329"/>
  <c r="P329" s="1"/>
  <c r="L329"/>
  <c r="N325"/>
  <c r="P325" s="1"/>
  <c r="L325"/>
  <c r="N321"/>
  <c r="P321" s="1"/>
  <c r="L321"/>
  <c r="N317"/>
  <c r="P317" s="1"/>
  <c r="L317"/>
  <c r="N340"/>
  <c r="P340" s="1"/>
  <c r="L340"/>
  <c r="N336"/>
  <c r="P336" s="1"/>
  <c r="L336"/>
  <c r="N344"/>
  <c r="P344" s="1"/>
  <c r="L344"/>
  <c r="N350"/>
  <c r="P350" s="1"/>
  <c r="L350"/>
  <c r="N346"/>
  <c r="P346" s="1"/>
  <c r="L346"/>
  <c r="N364"/>
  <c r="P364" s="1"/>
  <c r="L364"/>
  <c r="N360"/>
  <c r="P360" s="1"/>
  <c r="L360"/>
  <c r="N367"/>
  <c r="P367" s="1"/>
  <c r="L367"/>
  <c r="N374"/>
  <c r="P374" s="1"/>
  <c r="L374"/>
  <c r="N370"/>
  <c r="P370" s="1"/>
  <c r="L370"/>
  <c r="N354"/>
  <c r="P354" s="1"/>
  <c r="L354"/>
  <c r="N73"/>
  <c r="P73" s="1"/>
  <c r="L73"/>
  <c r="N25"/>
  <c r="P25" s="1"/>
  <c r="L25"/>
  <c r="N87"/>
  <c r="P87" s="1"/>
  <c r="L87"/>
  <c r="N93"/>
  <c r="P93" s="1"/>
  <c r="L93"/>
  <c r="N104"/>
  <c r="P104" s="1"/>
  <c r="L104"/>
  <c r="N117"/>
  <c r="P117" s="1"/>
  <c r="L117"/>
  <c r="N144"/>
  <c r="P144" s="1"/>
  <c r="L144"/>
  <c r="N162"/>
  <c r="P162" s="1"/>
  <c r="L162"/>
  <c r="N180"/>
  <c r="P180" s="1"/>
  <c r="L180"/>
  <c r="N184"/>
  <c r="P184" s="1"/>
  <c r="L184"/>
  <c r="N192"/>
  <c r="P192" s="1"/>
  <c r="L192"/>
  <c r="N206"/>
  <c r="P206" s="1"/>
  <c r="L206"/>
  <c r="N230"/>
  <c r="P230" s="1"/>
  <c r="L230"/>
  <c r="N58"/>
  <c r="P58" s="1"/>
  <c r="L58"/>
  <c r="N72"/>
  <c r="P72" s="1"/>
  <c r="L72"/>
  <c r="N68"/>
  <c r="L68"/>
  <c r="N64"/>
  <c r="P64" s="1"/>
  <c r="L64"/>
  <c r="N24"/>
  <c r="P24" s="1"/>
  <c r="L24"/>
  <c r="N19"/>
  <c r="P19" s="1"/>
  <c r="L19"/>
  <c r="N80"/>
  <c r="P80" s="1"/>
  <c r="L80"/>
  <c r="N82"/>
  <c r="P82" s="1"/>
  <c r="L82"/>
  <c r="N86"/>
  <c r="P86" s="1"/>
  <c r="L86"/>
  <c r="N91"/>
  <c r="P91" s="1"/>
  <c r="L91"/>
  <c r="N96"/>
  <c r="P96" s="1"/>
  <c r="L96"/>
  <c r="N92"/>
  <c r="P92" s="1"/>
  <c r="L92"/>
  <c r="N111"/>
  <c r="P111" s="1"/>
  <c r="L111"/>
  <c r="N107"/>
  <c r="P107" s="1"/>
  <c r="L107"/>
  <c r="N103"/>
  <c r="P103" s="1"/>
  <c r="L103"/>
  <c r="N128"/>
  <c r="P128" s="1"/>
  <c r="L128"/>
  <c r="N124"/>
  <c r="P124" s="1"/>
  <c r="L124"/>
  <c r="N120"/>
  <c r="P120" s="1"/>
  <c r="L120"/>
  <c r="N116"/>
  <c r="P116" s="1"/>
  <c r="L116"/>
  <c r="N135"/>
  <c r="P135" s="1"/>
  <c r="L135"/>
  <c r="N139"/>
  <c r="P139" s="1"/>
  <c r="L139"/>
  <c r="N143"/>
  <c r="P143" s="1"/>
  <c r="L143"/>
  <c r="N148"/>
  <c r="P148" s="1"/>
  <c r="L148"/>
  <c r="N150"/>
  <c r="P150" s="1"/>
  <c r="L150"/>
  <c r="N165"/>
  <c r="P165" s="1"/>
  <c r="L165"/>
  <c r="N161"/>
  <c r="P161" s="1"/>
  <c r="L161"/>
  <c r="N157"/>
  <c r="P157" s="1"/>
  <c r="L157"/>
  <c r="N179"/>
  <c r="P179" s="1"/>
  <c r="L179"/>
  <c r="N175"/>
  <c r="P175" s="1"/>
  <c r="L175"/>
  <c r="N171"/>
  <c r="P171" s="1"/>
  <c r="L171"/>
  <c r="N187"/>
  <c r="P187" s="1"/>
  <c r="L187"/>
  <c r="N183"/>
  <c r="P183" s="1"/>
  <c r="L183"/>
  <c r="N199"/>
  <c r="P199" s="1"/>
  <c r="L199"/>
  <c r="N195"/>
  <c r="P195" s="1"/>
  <c r="L195"/>
  <c r="N191"/>
  <c r="P191" s="1"/>
  <c r="L191"/>
  <c r="N213"/>
  <c r="P213" s="1"/>
  <c r="L213"/>
  <c r="N209"/>
  <c r="P209" s="1"/>
  <c r="L209"/>
  <c r="N205"/>
  <c r="P205" s="1"/>
  <c r="L205"/>
  <c r="N227"/>
  <c r="P227" s="1"/>
  <c r="L227"/>
  <c r="N223"/>
  <c r="P223" s="1"/>
  <c r="L223"/>
  <c r="N219"/>
  <c r="P219" s="1"/>
  <c r="L219"/>
  <c r="N238"/>
  <c r="P238" s="1"/>
  <c r="L238"/>
  <c r="N234"/>
  <c r="P234" s="1"/>
  <c r="L234"/>
  <c r="N240"/>
  <c r="P240" s="1"/>
  <c r="L240"/>
  <c r="N244"/>
  <c r="P244" s="1"/>
  <c r="L244"/>
  <c r="N249"/>
  <c r="P249" s="1"/>
  <c r="L249"/>
  <c r="N260"/>
  <c r="P260" s="1"/>
  <c r="L260"/>
  <c r="N256"/>
  <c r="P256" s="1"/>
  <c r="L256"/>
  <c r="N252"/>
  <c r="P252" s="1"/>
  <c r="L252"/>
  <c r="N271"/>
  <c r="P271" s="1"/>
  <c r="L271"/>
  <c r="N267"/>
  <c r="P267" s="1"/>
  <c r="L267"/>
  <c r="N288"/>
  <c r="P288" s="1"/>
  <c r="L288"/>
  <c r="N284"/>
  <c r="P284" s="1"/>
  <c r="L284"/>
  <c r="N280"/>
  <c r="P280" s="1"/>
  <c r="L280"/>
  <c r="N276"/>
  <c r="P276" s="1"/>
  <c r="L276"/>
  <c r="N314"/>
  <c r="P314" s="1"/>
  <c r="L314"/>
  <c r="N310"/>
  <c r="P310" s="1"/>
  <c r="L310"/>
  <c r="N306"/>
  <c r="P306" s="1"/>
  <c r="L306"/>
  <c r="N302"/>
  <c r="P302" s="1"/>
  <c r="L302"/>
  <c r="N298"/>
  <c r="P298" s="1"/>
  <c r="L298"/>
  <c r="N294"/>
  <c r="P294" s="1"/>
  <c r="L294"/>
  <c r="N330"/>
  <c r="P330" s="1"/>
  <c r="L330"/>
  <c r="N326"/>
  <c r="P326" s="1"/>
  <c r="L326"/>
  <c r="N322"/>
  <c r="L322"/>
  <c r="N318"/>
  <c r="P318" s="1"/>
  <c r="L318"/>
  <c r="N341"/>
  <c r="P341" s="1"/>
  <c r="L341"/>
  <c r="N337"/>
  <c r="P337" s="1"/>
  <c r="L337"/>
  <c r="N333"/>
  <c r="P333" s="1"/>
  <c r="L333"/>
  <c r="N351"/>
  <c r="P351" s="1"/>
  <c r="L351"/>
  <c r="N347"/>
  <c r="P347" s="1"/>
  <c r="L347"/>
  <c r="N365"/>
  <c r="P365" s="1"/>
  <c r="L365"/>
  <c r="N361"/>
  <c r="P361" s="1"/>
  <c r="L361"/>
  <c r="N357"/>
  <c r="P357" s="1"/>
  <c r="L357"/>
  <c r="N375"/>
  <c r="P375" s="1"/>
  <c r="L375"/>
  <c r="N371"/>
  <c r="P371" s="1"/>
  <c r="L371"/>
  <c r="N57"/>
  <c r="L57"/>
  <c r="F60" i="8"/>
  <c r="G60" s="1"/>
  <c r="F88"/>
  <c r="G88" s="1"/>
  <c r="F98"/>
  <c r="G98" s="1"/>
  <c r="F94"/>
  <c r="G94" s="1"/>
  <c r="F109"/>
  <c r="G109" s="1"/>
  <c r="F115"/>
  <c r="G115" s="1"/>
  <c r="F126"/>
  <c r="G126" s="1"/>
  <c r="F122"/>
  <c r="G122" s="1"/>
  <c r="F137"/>
  <c r="G137" s="1"/>
  <c r="F141"/>
  <c r="G141" s="1"/>
  <c r="F173"/>
  <c r="G173" s="1"/>
  <c r="F67"/>
  <c r="G67" s="1"/>
  <c r="F89"/>
  <c r="G89" s="1"/>
  <c r="F95"/>
  <c r="G95" s="1"/>
  <c r="F110"/>
  <c r="G110" s="1"/>
  <c r="F102"/>
  <c r="G102" s="1"/>
  <c r="F123"/>
  <c r="G123" s="1"/>
  <c r="F131"/>
  <c r="G131" s="1"/>
  <c r="F146"/>
  <c r="G146" s="1"/>
  <c r="F142"/>
  <c r="G142" s="1"/>
  <c r="F149"/>
  <c r="G149" s="1"/>
  <c r="F160"/>
  <c r="G160" s="1"/>
  <c r="F178"/>
  <c r="G178" s="1"/>
  <c r="F170"/>
  <c r="G170" s="1"/>
  <c r="F189"/>
  <c r="G189" s="1"/>
  <c r="F190"/>
  <c r="G190" s="1"/>
  <c r="F208"/>
  <c r="G208" s="1"/>
  <c r="F222"/>
  <c r="G222" s="1"/>
  <c r="F233"/>
  <c r="G233" s="1"/>
  <c r="F263"/>
  <c r="G263" s="1"/>
  <c r="F255"/>
  <c r="G255" s="1"/>
  <c r="F270"/>
  <c r="G270" s="1"/>
  <c r="F287"/>
  <c r="G287" s="1"/>
  <c r="F279"/>
  <c r="G279" s="1"/>
  <c r="F313"/>
  <c r="G313" s="1"/>
  <c r="F301"/>
  <c r="G301" s="1"/>
  <c r="F293"/>
  <c r="G293" s="1"/>
  <c r="F325"/>
  <c r="G325" s="1"/>
  <c r="F340"/>
  <c r="G340" s="1"/>
  <c r="F336"/>
  <c r="G336" s="1"/>
  <c r="F350"/>
  <c r="G350" s="1"/>
  <c r="F346"/>
  <c r="G346" s="1"/>
  <c r="F364"/>
  <c r="G364" s="1"/>
  <c r="F360"/>
  <c r="G360" s="1"/>
  <c r="F367"/>
  <c r="G367" s="1"/>
  <c r="F374"/>
  <c r="G374" s="1"/>
  <c r="F354"/>
  <c r="G354" s="1"/>
  <c r="F58"/>
  <c r="G58" s="1"/>
  <c r="F72"/>
  <c r="G72" s="1"/>
  <c r="F68"/>
  <c r="G68" s="1"/>
  <c r="F64"/>
  <c r="G64" s="1"/>
  <c r="F80"/>
  <c r="G80" s="1"/>
  <c r="F82"/>
  <c r="G82" s="1"/>
  <c r="F86"/>
  <c r="G86" s="1"/>
  <c r="F91"/>
  <c r="G91" s="1"/>
  <c r="F96"/>
  <c r="G96" s="1"/>
  <c r="F92"/>
  <c r="G92" s="1"/>
  <c r="F111"/>
  <c r="G111" s="1"/>
  <c r="F107"/>
  <c r="G107" s="1"/>
  <c r="F103"/>
  <c r="G103" s="1"/>
  <c r="F128"/>
  <c r="G128" s="1"/>
  <c r="F124"/>
  <c r="G124" s="1"/>
  <c r="F120"/>
  <c r="G120" s="1"/>
  <c r="F116"/>
  <c r="G116" s="1"/>
  <c r="F135"/>
  <c r="G135" s="1"/>
  <c r="F139"/>
  <c r="G139" s="1"/>
  <c r="F143"/>
  <c r="G143" s="1"/>
  <c r="F148"/>
  <c r="G148" s="1"/>
  <c r="F150"/>
  <c r="G150" s="1"/>
  <c r="F165"/>
  <c r="G165" s="1"/>
  <c r="F161"/>
  <c r="G161" s="1"/>
  <c r="F157"/>
  <c r="G157" s="1"/>
  <c r="F179"/>
  <c r="G179" s="1"/>
  <c r="F175"/>
  <c r="G175" s="1"/>
  <c r="F171"/>
  <c r="G171" s="1"/>
  <c r="F187"/>
  <c r="G187" s="1"/>
  <c r="F183"/>
  <c r="G183" s="1"/>
  <c r="F199"/>
  <c r="G199" s="1"/>
  <c r="F195"/>
  <c r="G195" s="1"/>
  <c r="F191"/>
  <c r="G191" s="1"/>
  <c r="F213"/>
  <c r="G213" s="1"/>
  <c r="F209"/>
  <c r="G209" s="1"/>
  <c r="F205"/>
  <c r="G205" s="1"/>
  <c r="F227"/>
  <c r="G227" s="1"/>
  <c r="F223"/>
  <c r="G223" s="1"/>
  <c r="F219"/>
  <c r="G219" s="1"/>
  <c r="F238"/>
  <c r="G238" s="1"/>
  <c r="F234"/>
  <c r="G234" s="1"/>
  <c r="F240"/>
  <c r="G240" s="1"/>
  <c r="F244"/>
  <c r="G244" s="1"/>
  <c r="F249"/>
  <c r="G249" s="1"/>
  <c r="F260"/>
  <c r="G260" s="1"/>
  <c r="F256"/>
  <c r="G256" s="1"/>
  <c r="F252"/>
  <c r="G252" s="1"/>
  <c r="F271"/>
  <c r="G271" s="1"/>
  <c r="F267"/>
  <c r="G267" s="1"/>
  <c r="F288"/>
  <c r="G288" s="1"/>
  <c r="F284"/>
  <c r="G284" s="1"/>
  <c r="F280"/>
  <c r="G280" s="1"/>
  <c r="F276"/>
  <c r="G276" s="1"/>
  <c r="F314"/>
  <c r="G314" s="1"/>
  <c r="F310"/>
  <c r="G310" s="1"/>
  <c r="F306"/>
  <c r="G306" s="1"/>
  <c r="F302"/>
  <c r="G302" s="1"/>
  <c r="F298"/>
  <c r="G298" s="1"/>
  <c r="F294"/>
  <c r="G294" s="1"/>
  <c r="F330"/>
  <c r="G330" s="1"/>
  <c r="F326"/>
  <c r="G326" s="1"/>
  <c r="F322"/>
  <c r="G322" s="1"/>
  <c r="F318"/>
  <c r="G318" s="1"/>
  <c r="F341"/>
  <c r="G341" s="1"/>
  <c r="F337"/>
  <c r="G337" s="1"/>
  <c r="F333"/>
  <c r="G333" s="1"/>
  <c r="F351"/>
  <c r="G351" s="1"/>
  <c r="F347"/>
  <c r="G347" s="1"/>
  <c r="F365"/>
  <c r="G365" s="1"/>
  <c r="F361"/>
  <c r="G361" s="1"/>
  <c r="F357"/>
  <c r="G357" s="1"/>
  <c r="F375"/>
  <c r="G375" s="1"/>
  <c r="F371"/>
  <c r="G371" s="1"/>
  <c r="F57"/>
  <c r="G57" s="1"/>
  <c r="D17" i="7"/>
  <c r="F63" i="8"/>
  <c r="G63" s="1"/>
  <c r="F70"/>
  <c r="G70" s="1"/>
  <c r="F66"/>
  <c r="G66" s="1"/>
  <c r="F78"/>
  <c r="G78" s="1"/>
  <c r="F84"/>
  <c r="G84" s="1"/>
  <c r="F113"/>
  <c r="G113" s="1"/>
  <c r="F105"/>
  <c r="G105" s="1"/>
  <c r="F118"/>
  <c r="G118" s="1"/>
  <c r="F133"/>
  <c r="G133" s="1"/>
  <c r="F145"/>
  <c r="G145" s="1"/>
  <c r="F152"/>
  <c r="G152" s="1"/>
  <c r="F155"/>
  <c r="G155" s="1"/>
  <c r="F163"/>
  <c r="G163" s="1"/>
  <c r="F159"/>
  <c r="G159" s="1"/>
  <c r="F168"/>
  <c r="G168" s="1"/>
  <c r="F177"/>
  <c r="G177" s="1"/>
  <c r="F169"/>
  <c r="G169" s="1"/>
  <c r="F185"/>
  <c r="G185" s="1"/>
  <c r="F201"/>
  <c r="G201" s="1"/>
  <c r="F197"/>
  <c r="G197" s="1"/>
  <c r="F193"/>
  <c r="G193" s="1"/>
  <c r="F203"/>
  <c r="G203" s="1"/>
  <c r="F211"/>
  <c r="G211" s="1"/>
  <c r="F207"/>
  <c r="G207" s="1"/>
  <c r="F216"/>
  <c r="G216" s="1"/>
  <c r="F225"/>
  <c r="G225" s="1"/>
  <c r="F221"/>
  <c r="G221" s="1"/>
  <c r="F217"/>
  <c r="G217" s="1"/>
  <c r="F236"/>
  <c r="G236" s="1"/>
  <c r="F232"/>
  <c r="G232" s="1"/>
  <c r="F246"/>
  <c r="G246" s="1"/>
  <c r="F242"/>
  <c r="G242" s="1"/>
  <c r="F262"/>
  <c r="G262" s="1"/>
  <c r="F258"/>
  <c r="G258" s="1"/>
  <c r="F254"/>
  <c r="G254" s="1"/>
  <c r="F250"/>
  <c r="G250" s="1"/>
  <c r="F269"/>
  <c r="G269" s="1"/>
  <c r="F273"/>
  <c r="G273" s="1"/>
  <c r="F286"/>
  <c r="G286" s="1"/>
  <c r="F282"/>
  <c r="G282" s="1"/>
  <c r="F278"/>
  <c r="G278" s="1"/>
  <c r="F274"/>
  <c r="G274" s="1"/>
  <c r="F312"/>
  <c r="G312" s="1"/>
  <c r="F308"/>
  <c r="G308" s="1"/>
  <c r="F304"/>
  <c r="G304" s="1"/>
  <c r="F300"/>
  <c r="G300" s="1"/>
  <c r="F296"/>
  <c r="G296" s="1"/>
  <c r="F292"/>
  <c r="G292" s="1"/>
  <c r="F328"/>
  <c r="G328" s="1"/>
  <c r="F324"/>
  <c r="G324" s="1"/>
  <c r="F320"/>
  <c r="G320" s="1"/>
  <c r="F332"/>
  <c r="G332" s="1"/>
  <c r="F339"/>
  <c r="G339" s="1"/>
  <c r="F335"/>
  <c r="G335" s="1"/>
  <c r="F353"/>
  <c r="G353" s="1"/>
  <c r="F349"/>
  <c r="G349" s="1"/>
  <c r="F345"/>
  <c r="G345" s="1"/>
  <c r="F363"/>
  <c r="G363" s="1"/>
  <c r="F359"/>
  <c r="G359" s="1"/>
  <c r="F377"/>
  <c r="G377" s="1"/>
  <c r="F373"/>
  <c r="G373" s="1"/>
  <c r="F369"/>
  <c r="G369" s="1"/>
  <c r="F368"/>
  <c r="G368" s="1"/>
  <c r="F61"/>
  <c r="G61" s="1"/>
  <c r="F71"/>
  <c r="G71" s="1"/>
  <c r="F74"/>
  <c r="G74" s="1"/>
  <c r="F79"/>
  <c r="G79" s="1"/>
  <c r="F85"/>
  <c r="G85" s="1"/>
  <c r="F99"/>
  <c r="G99" s="1"/>
  <c r="F101"/>
  <c r="G101" s="1"/>
  <c r="F106"/>
  <c r="G106" s="1"/>
  <c r="F127"/>
  <c r="G127" s="1"/>
  <c r="F119"/>
  <c r="G119" s="1"/>
  <c r="F134"/>
  <c r="G134" s="1"/>
  <c r="F153"/>
  <c r="G153" s="1"/>
  <c r="F164"/>
  <c r="G164" s="1"/>
  <c r="F156"/>
  <c r="G156" s="1"/>
  <c r="F174"/>
  <c r="G174" s="1"/>
  <c r="F186"/>
  <c r="G186" s="1"/>
  <c r="F198"/>
  <c r="G198" s="1"/>
  <c r="F194"/>
  <c r="G194" s="1"/>
  <c r="F212"/>
  <c r="G212" s="1"/>
  <c r="F204"/>
  <c r="G204" s="1"/>
  <c r="F226"/>
  <c r="G226" s="1"/>
  <c r="F218"/>
  <c r="G218" s="1"/>
  <c r="F237"/>
  <c r="G237" s="1"/>
  <c r="F247"/>
  <c r="G247" s="1"/>
  <c r="F243"/>
  <c r="G243" s="1"/>
  <c r="F259"/>
  <c r="G259" s="1"/>
  <c r="F251"/>
  <c r="G251" s="1"/>
  <c r="F266"/>
  <c r="G266" s="1"/>
  <c r="F283"/>
  <c r="G283" s="1"/>
  <c r="F275"/>
  <c r="G275" s="1"/>
  <c r="F309"/>
  <c r="G309" s="1"/>
  <c r="F305"/>
  <c r="G305" s="1"/>
  <c r="F297"/>
  <c r="G297" s="1"/>
  <c r="F329"/>
  <c r="G329" s="1"/>
  <c r="F321"/>
  <c r="G321" s="1"/>
  <c r="F317"/>
  <c r="G317" s="1"/>
  <c r="F344"/>
  <c r="G344" s="1"/>
  <c r="F370"/>
  <c r="G370" s="1"/>
  <c r="F59"/>
  <c r="G59" s="1"/>
  <c r="F73"/>
  <c r="G73" s="1"/>
  <c r="F69"/>
  <c r="G69" s="1"/>
  <c r="F65"/>
  <c r="G65" s="1"/>
  <c r="F76"/>
  <c r="G76" s="1"/>
  <c r="F77"/>
  <c r="G77" s="1"/>
  <c r="F87"/>
  <c r="G87" s="1"/>
  <c r="F83"/>
  <c r="G83" s="1"/>
  <c r="F97"/>
  <c r="G97" s="1"/>
  <c r="F93"/>
  <c r="G93" s="1"/>
  <c r="F112"/>
  <c r="G112" s="1"/>
  <c r="F108"/>
  <c r="G108" s="1"/>
  <c r="F104"/>
  <c r="G104" s="1"/>
  <c r="F129"/>
  <c r="G129" s="1"/>
  <c r="F125"/>
  <c r="G125" s="1"/>
  <c r="F121"/>
  <c r="G121" s="1"/>
  <c r="F117"/>
  <c r="G117" s="1"/>
  <c r="F136"/>
  <c r="G136" s="1"/>
  <c r="F132"/>
  <c r="G132" s="1"/>
  <c r="F144"/>
  <c r="G144" s="1"/>
  <c r="F140"/>
  <c r="G140" s="1"/>
  <c r="F151"/>
  <c r="G151" s="1"/>
  <c r="F166"/>
  <c r="G166" s="1"/>
  <c r="F162"/>
  <c r="G162" s="1"/>
  <c r="F158"/>
  <c r="G158" s="1"/>
  <c r="F180"/>
  <c r="G180" s="1"/>
  <c r="F176"/>
  <c r="G176" s="1"/>
  <c r="F172"/>
  <c r="G172" s="1"/>
  <c r="F182"/>
  <c r="G182" s="1"/>
  <c r="F184"/>
  <c r="G184" s="1"/>
  <c r="F200"/>
  <c r="G200" s="1"/>
  <c r="F196"/>
  <c r="G196" s="1"/>
  <c r="F192"/>
  <c r="G192" s="1"/>
  <c r="F214"/>
  <c r="G214" s="1"/>
  <c r="F210"/>
  <c r="G210" s="1"/>
  <c r="F206"/>
  <c r="G206" s="1"/>
  <c r="F228"/>
  <c r="G228" s="1"/>
  <c r="F224"/>
  <c r="G224" s="1"/>
  <c r="F220"/>
  <c r="G220" s="1"/>
  <c r="F230"/>
  <c r="G230" s="1"/>
  <c r="F235"/>
  <c r="G235" s="1"/>
  <c r="F231"/>
  <c r="G231" s="1"/>
  <c r="F245"/>
  <c r="G245" s="1"/>
  <c r="F241"/>
  <c r="G241" s="1"/>
  <c r="F261"/>
  <c r="G261" s="1"/>
  <c r="F257"/>
  <c r="G257" s="1"/>
  <c r="F253"/>
  <c r="G253" s="1"/>
  <c r="F265"/>
  <c r="G265" s="1"/>
  <c r="F268"/>
  <c r="G268" s="1"/>
  <c r="F289"/>
  <c r="G289" s="1"/>
  <c r="F285"/>
  <c r="G285" s="1"/>
  <c r="F281"/>
  <c r="G281" s="1"/>
  <c r="F277"/>
  <c r="G277" s="1"/>
  <c r="F291"/>
  <c r="G291" s="1"/>
  <c r="F311"/>
  <c r="G311" s="1"/>
  <c r="F307"/>
  <c r="G307" s="1"/>
  <c r="F303"/>
  <c r="G303" s="1"/>
  <c r="F299"/>
  <c r="G299" s="1"/>
  <c r="F295"/>
  <c r="G295" s="1"/>
  <c r="F316"/>
  <c r="G316" s="1"/>
  <c r="F327"/>
  <c r="G327" s="1"/>
  <c r="F323"/>
  <c r="G323" s="1"/>
  <c r="F319"/>
  <c r="G319" s="1"/>
  <c r="F342"/>
  <c r="G342" s="1"/>
  <c r="F338"/>
  <c r="G338" s="1"/>
  <c r="F334"/>
  <c r="G334" s="1"/>
  <c r="F352"/>
  <c r="G352" s="1"/>
  <c r="F348"/>
  <c r="G348" s="1"/>
  <c r="F356"/>
  <c r="G356" s="1"/>
  <c r="F362"/>
  <c r="G362" s="1"/>
  <c r="F358"/>
  <c r="G358" s="1"/>
  <c r="F376"/>
  <c r="G376" s="1"/>
  <c r="F372"/>
  <c r="G372" s="1"/>
  <c r="F378"/>
  <c r="G378" s="1"/>
  <c r="C57"/>
  <c r="D57" s="1"/>
  <c r="C370"/>
  <c r="D370" s="1"/>
  <c r="I370" s="1"/>
  <c r="C361"/>
  <c r="D361" s="1"/>
  <c r="C352"/>
  <c r="D352" s="1"/>
  <c r="C339"/>
  <c r="D339" s="1"/>
  <c r="C330"/>
  <c r="D330" s="1"/>
  <c r="C326"/>
  <c r="D326" s="1"/>
  <c r="C313"/>
  <c r="D313" s="1"/>
  <c r="C305"/>
  <c r="D305" s="1"/>
  <c r="C301"/>
  <c r="D301" s="1"/>
  <c r="C288"/>
  <c r="D288" s="1"/>
  <c r="C280"/>
  <c r="D280" s="1"/>
  <c r="C271"/>
  <c r="D271" s="1"/>
  <c r="C262"/>
  <c r="D262" s="1"/>
  <c r="I262" s="1"/>
  <c r="C254"/>
  <c r="D254" s="1"/>
  <c r="C250"/>
  <c r="D250" s="1"/>
  <c r="C241"/>
  <c r="D241" s="1"/>
  <c r="C232"/>
  <c r="D232" s="1"/>
  <c r="C223"/>
  <c r="D223" s="1"/>
  <c r="C214"/>
  <c r="D214" s="1"/>
  <c r="C206"/>
  <c r="D206" s="1"/>
  <c r="C193"/>
  <c r="D193" s="1"/>
  <c r="C184"/>
  <c r="D184" s="1"/>
  <c r="C175"/>
  <c r="D175" s="1"/>
  <c r="C166"/>
  <c r="D166" s="1"/>
  <c r="C158"/>
  <c r="D158" s="1"/>
  <c r="C149"/>
  <c r="D149" s="1"/>
  <c r="C140"/>
  <c r="D140" s="1"/>
  <c r="C131"/>
  <c r="D131" s="1"/>
  <c r="C122"/>
  <c r="D122" s="1"/>
  <c r="C109"/>
  <c r="D109" s="1"/>
  <c r="C101"/>
  <c r="D101" s="1"/>
  <c r="C92"/>
  <c r="D92" s="1"/>
  <c r="C83"/>
  <c r="D83" s="1"/>
  <c r="C73"/>
  <c r="D73" s="1"/>
  <c r="C69"/>
  <c r="D69" s="1"/>
  <c r="C65"/>
  <c r="D65" s="1"/>
  <c r="C375"/>
  <c r="D375" s="1"/>
  <c r="C367"/>
  <c r="D367" s="1"/>
  <c r="C358"/>
  <c r="D358" s="1"/>
  <c r="C349"/>
  <c r="D349" s="1"/>
  <c r="C340"/>
  <c r="D340" s="1"/>
  <c r="C336"/>
  <c r="D336" s="1"/>
  <c r="I336" s="1"/>
  <c r="C323"/>
  <c r="D323" s="1"/>
  <c r="C314"/>
  <c r="D314" s="1"/>
  <c r="C306"/>
  <c r="D306" s="1"/>
  <c r="C298"/>
  <c r="D298" s="1"/>
  <c r="C294"/>
  <c r="D294" s="1"/>
  <c r="C285"/>
  <c r="D285" s="1"/>
  <c r="C277"/>
  <c r="D277" s="1"/>
  <c r="C268"/>
  <c r="D268" s="1"/>
  <c r="C259"/>
  <c r="D259" s="1"/>
  <c r="C251"/>
  <c r="D251" s="1"/>
  <c r="C246"/>
  <c r="D246" s="1"/>
  <c r="C237"/>
  <c r="D237" s="1"/>
  <c r="C228"/>
  <c r="D228" s="1"/>
  <c r="C220"/>
  <c r="D220" s="1"/>
  <c r="C207"/>
  <c r="D207" s="1"/>
  <c r="C198"/>
  <c r="D198" s="1"/>
  <c r="C190"/>
  <c r="D190" s="1"/>
  <c r="C180"/>
  <c r="D180" s="1"/>
  <c r="C172"/>
  <c r="D172" s="1"/>
  <c r="I172" s="1"/>
  <c r="C168"/>
  <c r="D168" s="1"/>
  <c r="C159"/>
  <c r="D159" s="1"/>
  <c r="C150"/>
  <c r="D150" s="1"/>
  <c r="C145"/>
  <c r="D145" s="1"/>
  <c r="C141"/>
  <c r="D141" s="1"/>
  <c r="I141" s="1"/>
  <c r="C136"/>
  <c r="D136" s="1"/>
  <c r="C132"/>
  <c r="D132" s="1"/>
  <c r="C123"/>
  <c r="D123" s="1"/>
  <c r="C119"/>
  <c r="D119" s="1"/>
  <c r="C115"/>
  <c r="D115" s="1"/>
  <c r="C110"/>
  <c r="D110" s="1"/>
  <c r="C106"/>
  <c r="D106" s="1"/>
  <c r="C102"/>
  <c r="D102" s="1"/>
  <c r="I102" s="1"/>
  <c r="C97"/>
  <c r="D97" s="1"/>
  <c r="C93"/>
  <c r="D93" s="1"/>
  <c r="C88"/>
  <c r="D88" s="1"/>
  <c r="I88" s="1"/>
  <c r="C84"/>
  <c r="D84" s="1"/>
  <c r="C79"/>
  <c r="D79" s="1"/>
  <c r="C74"/>
  <c r="D74" s="1"/>
  <c r="C70"/>
  <c r="D70" s="1"/>
  <c r="C66"/>
  <c r="D66" s="1"/>
  <c r="C61"/>
  <c r="D61" s="1"/>
  <c r="C378"/>
  <c r="D378" s="1"/>
  <c r="C376"/>
  <c r="D376" s="1"/>
  <c r="C372"/>
  <c r="D372" s="1"/>
  <c r="C368"/>
  <c r="D368" s="1"/>
  <c r="C363"/>
  <c r="D363" s="1"/>
  <c r="C359"/>
  <c r="D359" s="1"/>
  <c r="C354"/>
  <c r="D354" s="1"/>
  <c r="C350"/>
  <c r="D350" s="1"/>
  <c r="C346"/>
  <c r="D346" s="1"/>
  <c r="C341"/>
  <c r="D341" s="1"/>
  <c r="C337"/>
  <c r="D337" s="1"/>
  <c r="I337" s="1"/>
  <c r="C333"/>
  <c r="D333" s="1"/>
  <c r="C328"/>
  <c r="D328" s="1"/>
  <c r="C324"/>
  <c r="D324" s="1"/>
  <c r="C320"/>
  <c r="D320" s="1"/>
  <c r="C316"/>
  <c r="D316" s="1"/>
  <c r="C311"/>
  <c r="D311" s="1"/>
  <c r="C307"/>
  <c r="D307" s="1"/>
  <c r="I307" s="1"/>
  <c r="C303"/>
  <c r="D303" s="1"/>
  <c r="C299"/>
  <c r="D299" s="1"/>
  <c r="C295"/>
  <c r="D295" s="1"/>
  <c r="C291"/>
  <c r="D291" s="1"/>
  <c r="C286"/>
  <c r="D286" s="1"/>
  <c r="C282"/>
  <c r="D282" s="1"/>
  <c r="C278"/>
  <c r="D278" s="1"/>
  <c r="C274"/>
  <c r="D274" s="1"/>
  <c r="C269"/>
  <c r="D269" s="1"/>
  <c r="C265"/>
  <c r="D265" s="1"/>
  <c r="C260"/>
  <c r="D260" s="1"/>
  <c r="C256"/>
  <c r="D256" s="1"/>
  <c r="C252"/>
  <c r="D252" s="1"/>
  <c r="C247"/>
  <c r="D247" s="1"/>
  <c r="C243"/>
  <c r="D243" s="1"/>
  <c r="C238"/>
  <c r="D238" s="1"/>
  <c r="C234"/>
  <c r="D234" s="1"/>
  <c r="C230"/>
  <c r="D230" s="1"/>
  <c r="C225"/>
  <c r="D225" s="1"/>
  <c r="C221"/>
  <c r="D221" s="1"/>
  <c r="C217"/>
  <c r="D217" s="1"/>
  <c r="C212"/>
  <c r="D212" s="1"/>
  <c r="C208"/>
  <c r="D208" s="1"/>
  <c r="C204"/>
  <c r="D204" s="1"/>
  <c r="C199"/>
  <c r="D199" s="1"/>
  <c r="I199" s="1"/>
  <c r="C195"/>
  <c r="D195" s="1"/>
  <c r="C191"/>
  <c r="D191" s="1"/>
  <c r="C186"/>
  <c r="D186" s="1"/>
  <c r="C182"/>
  <c r="D182" s="1"/>
  <c r="C177"/>
  <c r="D177" s="1"/>
  <c r="C173"/>
  <c r="D173" s="1"/>
  <c r="C169"/>
  <c r="D169" s="1"/>
  <c r="I169" s="1"/>
  <c r="C164"/>
  <c r="D164" s="1"/>
  <c r="C160"/>
  <c r="D160" s="1"/>
  <c r="C156"/>
  <c r="D156" s="1"/>
  <c r="C151"/>
  <c r="D151" s="1"/>
  <c r="C146"/>
  <c r="D146" s="1"/>
  <c r="C142"/>
  <c r="D142" s="1"/>
  <c r="C137"/>
  <c r="D137" s="1"/>
  <c r="C133"/>
  <c r="D133" s="1"/>
  <c r="I133" s="1"/>
  <c r="C128"/>
  <c r="D128" s="1"/>
  <c r="C124"/>
  <c r="D124" s="1"/>
  <c r="C120"/>
  <c r="D120" s="1"/>
  <c r="C116"/>
  <c r="D116" s="1"/>
  <c r="C111"/>
  <c r="D111" s="1"/>
  <c r="I111" s="1"/>
  <c r="C107"/>
  <c r="D107" s="1"/>
  <c r="C103"/>
  <c r="D103" s="1"/>
  <c r="C98"/>
  <c r="D98" s="1"/>
  <c r="C94"/>
  <c r="D94" s="1"/>
  <c r="C89"/>
  <c r="D89" s="1"/>
  <c r="C85"/>
  <c r="D85" s="1"/>
  <c r="C80"/>
  <c r="D80" s="1"/>
  <c r="C76"/>
  <c r="D76" s="1"/>
  <c r="C71"/>
  <c r="D71" s="1"/>
  <c r="C67"/>
  <c r="D67" s="1"/>
  <c r="C63"/>
  <c r="D63" s="1"/>
  <c r="C58"/>
  <c r="D58" s="1"/>
  <c r="C374"/>
  <c r="D374" s="1"/>
  <c r="C365"/>
  <c r="D365" s="1"/>
  <c r="C357"/>
  <c r="D357" s="1"/>
  <c r="I357" s="1"/>
  <c r="C348"/>
  <c r="D348" s="1"/>
  <c r="C344"/>
  <c r="D344" s="1"/>
  <c r="C335"/>
  <c r="D335" s="1"/>
  <c r="C322"/>
  <c r="D322" s="1"/>
  <c r="C318"/>
  <c r="D318" s="1"/>
  <c r="I318" s="1"/>
  <c r="C309"/>
  <c r="D309" s="1"/>
  <c r="C297"/>
  <c r="D297" s="1"/>
  <c r="C293"/>
  <c r="D293" s="1"/>
  <c r="C284"/>
  <c r="D284" s="1"/>
  <c r="I284" s="1"/>
  <c r="C276"/>
  <c r="D276" s="1"/>
  <c r="C267"/>
  <c r="D267" s="1"/>
  <c r="C258"/>
  <c r="D258" s="1"/>
  <c r="C245"/>
  <c r="D245" s="1"/>
  <c r="C236"/>
  <c r="D236" s="1"/>
  <c r="C227"/>
  <c r="D227" s="1"/>
  <c r="C219"/>
  <c r="D219" s="1"/>
  <c r="I219" s="1"/>
  <c r="C210"/>
  <c r="D210" s="1"/>
  <c r="C201"/>
  <c r="D201" s="1"/>
  <c r="I201" s="1"/>
  <c r="C197"/>
  <c r="D197" s="1"/>
  <c r="C189"/>
  <c r="D189" s="1"/>
  <c r="C179"/>
  <c r="D179" s="1"/>
  <c r="C171"/>
  <c r="D171" s="1"/>
  <c r="C162"/>
  <c r="D162" s="1"/>
  <c r="C153"/>
  <c r="D153" s="1"/>
  <c r="C144"/>
  <c r="D144" s="1"/>
  <c r="C135"/>
  <c r="D135" s="1"/>
  <c r="C126"/>
  <c r="D126" s="1"/>
  <c r="C118"/>
  <c r="D118" s="1"/>
  <c r="C113"/>
  <c r="D113" s="1"/>
  <c r="C105"/>
  <c r="D105" s="1"/>
  <c r="C96"/>
  <c r="D96" s="1"/>
  <c r="C87"/>
  <c r="D87" s="1"/>
  <c r="I87" s="1"/>
  <c r="C78"/>
  <c r="D78" s="1"/>
  <c r="C60"/>
  <c r="D60" s="1"/>
  <c r="C371"/>
  <c r="D371" s="1"/>
  <c r="C362"/>
  <c r="D362" s="1"/>
  <c r="C353"/>
  <c r="D353" s="1"/>
  <c r="C345"/>
  <c r="D345" s="1"/>
  <c r="C332"/>
  <c r="D332" s="1"/>
  <c r="C327"/>
  <c r="D327" s="1"/>
  <c r="C319"/>
  <c r="D319" s="1"/>
  <c r="C310"/>
  <c r="D310" s="1"/>
  <c r="C302"/>
  <c r="D302" s="1"/>
  <c r="C289"/>
  <c r="D289" s="1"/>
  <c r="C281"/>
  <c r="D281" s="1"/>
  <c r="C273"/>
  <c r="D273" s="1"/>
  <c r="C263"/>
  <c r="D263" s="1"/>
  <c r="C255"/>
  <c r="D255" s="1"/>
  <c r="C242"/>
  <c r="D242" s="1"/>
  <c r="C233"/>
  <c r="D233" s="1"/>
  <c r="C224"/>
  <c r="D224" s="1"/>
  <c r="C216"/>
  <c r="D216" s="1"/>
  <c r="C211"/>
  <c r="D211" s="1"/>
  <c r="C203"/>
  <c r="D203" s="1"/>
  <c r="C194"/>
  <c r="D194" s="1"/>
  <c r="C185"/>
  <c r="D185" s="1"/>
  <c r="C176"/>
  <c r="D176" s="1"/>
  <c r="C163"/>
  <c r="D163" s="1"/>
  <c r="C155"/>
  <c r="D155" s="1"/>
  <c r="C127"/>
  <c r="D127" s="1"/>
  <c r="C377"/>
  <c r="D377" s="1"/>
  <c r="C373"/>
  <c r="D373" s="1"/>
  <c r="C369"/>
  <c r="D369" s="1"/>
  <c r="C364"/>
  <c r="D364" s="1"/>
  <c r="C360"/>
  <c r="D360" s="1"/>
  <c r="I360" s="1"/>
  <c r="C356"/>
  <c r="D356" s="1"/>
  <c r="C351"/>
  <c r="D351" s="1"/>
  <c r="C347"/>
  <c r="D347" s="1"/>
  <c r="C342"/>
  <c r="D342" s="1"/>
  <c r="C338"/>
  <c r="D338" s="1"/>
  <c r="C334"/>
  <c r="D334" s="1"/>
  <c r="C329"/>
  <c r="D329" s="1"/>
  <c r="C325"/>
  <c r="D325" s="1"/>
  <c r="I325" s="1"/>
  <c r="C321"/>
  <c r="D321" s="1"/>
  <c r="C317"/>
  <c r="D317" s="1"/>
  <c r="C312"/>
  <c r="D312" s="1"/>
  <c r="C308"/>
  <c r="D308" s="1"/>
  <c r="C304"/>
  <c r="D304" s="1"/>
  <c r="C300"/>
  <c r="D300" s="1"/>
  <c r="C296"/>
  <c r="D296" s="1"/>
  <c r="C292"/>
  <c r="D292" s="1"/>
  <c r="C287"/>
  <c r="D287" s="1"/>
  <c r="C283"/>
  <c r="D283" s="1"/>
  <c r="C279"/>
  <c r="D279" s="1"/>
  <c r="I279" s="1"/>
  <c r="C275"/>
  <c r="D275" s="1"/>
  <c r="C270"/>
  <c r="D270" s="1"/>
  <c r="C266"/>
  <c r="D266" s="1"/>
  <c r="C261"/>
  <c r="D261" s="1"/>
  <c r="C257"/>
  <c r="D257" s="1"/>
  <c r="C253"/>
  <c r="D253" s="1"/>
  <c r="C249"/>
  <c r="D249" s="1"/>
  <c r="C244"/>
  <c r="D244" s="1"/>
  <c r="I244" s="1"/>
  <c r="C240"/>
  <c r="D240" s="1"/>
  <c r="C235"/>
  <c r="D235" s="1"/>
  <c r="C231"/>
  <c r="D231" s="1"/>
  <c r="C226"/>
  <c r="D226" s="1"/>
  <c r="I226" s="1"/>
  <c r="C222"/>
  <c r="D222" s="1"/>
  <c r="I222" s="1"/>
  <c r="C218"/>
  <c r="D218" s="1"/>
  <c r="C213"/>
  <c r="D213" s="1"/>
  <c r="C209"/>
  <c r="D209" s="1"/>
  <c r="I209" s="1"/>
  <c r="C205"/>
  <c r="D205" s="1"/>
  <c r="C200"/>
  <c r="D200" s="1"/>
  <c r="C196"/>
  <c r="D196" s="1"/>
  <c r="C192"/>
  <c r="D192" s="1"/>
  <c r="C187"/>
  <c r="D187" s="1"/>
  <c r="I187" s="1"/>
  <c r="C183"/>
  <c r="D183" s="1"/>
  <c r="C178"/>
  <c r="D178" s="1"/>
  <c r="C174"/>
  <c r="D174" s="1"/>
  <c r="C170"/>
  <c r="D170" s="1"/>
  <c r="I170" s="1"/>
  <c r="C165"/>
  <c r="D165" s="1"/>
  <c r="C161"/>
  <c r="D161" s="1"/>
  <c r="C157"/>
  <c r="D157" s="1"/>
  <c r="C152"/>
  <c r="D152" s="1"/>
  <c r="C148"/>
  <c r="D148" s="1"/>
  <c r="C143"/>
  <c r="D143" s="1"/>
  <c r="C139"/>
  <c r="D139" s="1"/>
  <c r="I139" s="1"/>
  <c r="C134"/>
  <c r="D134" s="1"/>
  <c r="C129"/>
  <c r="D129" s="1"/>
  <c r="C125"/>
  <c r="D125" s="1"/>
  <c r="C121"/>
  <c r="D121" s="1"/>
  <c r="C117"/>
  <c r="D117" s="1"/>
  <c r="C112"/>
  <c r="D112" s="1"/>
  <c r="C108"/>
  <c r="D108" s="1"/>
  <c r="C104"/>
  <c r="D104" s="1"/>
  <c r="C99"/>
  <c r="D99" s="1"/>
  <c r="C95"/>
  <c r="D95" s="1"/>
  <c r="C91"/>
  <c r="D91" s="1"/>
  <c r="C86"/>
  <c r="D86" s="1"/>
  <c r="I86" s="1"/>
  <c r="C82"/>
  <c r="D82" s="1"/>
  <c r="C77"/>
  <c r="D77" s="1"/>
  <c r="C72"/>
  <c r="D72" s="1"/>
  <c r="C68"/>
  <c r="D68" s="1"/>
  <c r="I68" s="1"/>
  <c r="C64"/>
  <c r="D64" s="1"/>
  <c r="C59"/>
  <c r="D59" s="1"/>
  <c r="C29"/>
  <c r="D29" s="1"/>
  <c r="C54"/>
  <c r="D54" s="1"/>
  <c r="C46"/>
  <c r="D46" s="1"/>
  <c r="C42"/>
  <c r="D42" s="1"/>
  <c r="C38"/>
  <c r="D38" s="1"/>
  <c r="C34"/>
  <c r="D34" s="1"/>
  <c r="C30"/>
  <c r="D30" s="1"/>
  <c r="C51"/>
  <c r="D51" s="1"/>
  <c r="C47"/>
  <c r="D47" s="1"/>
  <c r="C39"/>
  <c r="D39" s="1"/>
  <c r="C35"/>
  <c r="D35" s="1"/>
  <c r="C52"/>
  <c r="D52" s="1"/>
  <c r="C48"/>
  <c r="D48" s="1"/>
  <c r="C44"/>
  <c r="D44" s="1"/>
  <c r="C40"/>
  <c r="D40" s="1"/>
  <c r="C36"/>
  <c r="D36" s="1"/>
  <c r="C32"/>
  <c r="D32" s="1"/>
  <c r="B379" i="7"/>
  <c r="C379"/>
  <c r="C53" i="8"/>
  <c r="D53" s="1"/>
  <c r="C49"/>
  <c r="D49" s="1"/>
  <c r="C45"/>
  <c r="D45" s="1"/>
  <c r="C41"/>
  <c r="D41" s="1"/>
  <c r="C37"/>
  <c r="D37" s="1"/>
  <c r="C33"/>
  <c r="D33" s="1"/>
  <c r="C50"/>
  <c r="D50" s="1"/>
  <c r="C28"/>
  <c r="D28" s="1"/>
  <c r="C43"/>
  <c r="D43" s="1"/>
  <c r="C31"/>
  <c r="D31" s="1"/>
  <c r="C11"/>
  <c r="D11" s="1"/>
  <c r="C8"/>
  <c r="D8" s="1"/>
  <c r="C14"/>
  <c r="D14" s="1"/>
  <c r="C15"/>
  <c r="D15" s="1"/>
  <c r="C16"/>
  <c r="D16" s="1"/>
  <c r="C12"/>
  <c r="D12" s="1"/>
  <c r="C7"/>
  <c r="D7" s="1"/>
  <c r="C13"/>
  <c r="D13" s="1"/>
  <c r="C9"/>
  <c r="D9" s="1"/>
  <c r="C10"/>
  <c r="D10" s="1"/>
  <c r="F25"/>
  <c r="G25" s="1"/>
  <c r="I25" s="1"/>
  <c r="F20"/>
  <c r="G20" s="1"/>
  <c r="I20" s="1"/>
  <c r="F23"/>
  <c r="G23" s="1"/>
  <c r="I23" s="1"/>
  <c r="F26"/>
  <c r="G26" s="1"/>
  <c r="I26" s="1"/>
  <c r="F24"/>
  <c r="G24" s="1"/>
  <c r="I24" s="1"/>
  <c r="F19"/>
  <c r="G19" s="1"/>
  <c r="I19" s="1"/>
  <c r="F18"/>
  <c r="G18" s="1"/>
  <c r="I18" s="1"/>
  <c r="F21"/>
  <c r="G21" s="1"/>
  <c r="I21" s="1"/>
  <c r="F22"/>
  <c r="G22" s="1"/>
  <c r="I22" s="1"/>
  <c r="D55" i="7"/>
  <c r="D27"/>
  <c r="D6"/>
  <c r="P322" l="1"/>
  <c r="O322"/>
  <c r="O309"/>
  <c r="P309" s="1"/>
  <c r="I99" i="8"/>
  <c r="I275"/>
  <c r="I179"/>
  <c r="I269"/>
  <c r="I320"/>
  <c r="I84"/>
  <c r="I254"/>
  <c r="O68" i="7"/>
  <c r="P68"/>
  <c r="O172"/>
  <c r="P172" s="1"/>
  <c r="O296"/>
  <c r="P296" s="1"/>
  <c r="P18"/>
  <c r="N17"/>
  <c r="I107" i="8"/>
  <c r="I195"/>
  <c r="P57" i="7"/>
  <c r="N55"/>
  <c r="I157" i="8"/>
  <c r="I174"/>
  <c r="I192"/>
  <c r="I312"/>
  <c r="I185"/>
  <c r="I327"/>
  <c r="I258"/>
  <c r="I80"/>
  <c r="I151"/>
  <c r="I186"/>
  <c r="I204"/>
  <c r="I221"/>
  <c r="I291"/>
  <c r="I324"/>
  <c r="I359"/>
  <c r="I246"/>
  <c r="I158"/>
  <c r="I232"/>
  <c r="I301"/>
  <c r="I348"/>
  <c r="I73"/>
  <c r="I134"/>
  <c r="I292"/>
  <c r="I377"/>
  <c r="I113"/>
  <c r="I245"/>
  <c r="I94"/>
  <c r="I182"/>
  <c r="I234"/>
  <c r="I198"/>
  <c r="I268"/>
  <c r="I326"/>
  <c r="I59"/>
  <c r="I77"/>
  <c r="I112"/>
  <c r="I148"/>
  <c r="I165"/>
  <c r="I200"/>
  <c r="I218"/>
  <c r="I270"/>
  <c r="I356"/>
  <c r="I373"/>
  <c r="I310"/>
  <c r="I276"/>
  <c r="I374"/>
  <c r="I71"/>
  <c r="I124"/>
  <c r="I142"/>
  <c r="I160"/>
  <c r="I247"/>
  <c r="I299"/>
  <c r="I316"/>
  <c r="I61"/>
  <c r="I97"/>
  <c r="I115"/>
  <c r="I159"/>
  <c r="I190"/>
  <c r="I228"/>
  <c r="I294"/>
  <c r="I358"/>
  <c r="I101"/>
  <c r="I175"/>
  <c r="I352"/>
  <c r="I125"/>
  <c r="I266"/>
  <c r="I317"/>
  <c r="I334"/>
  <c r="I351"/>
  <c r="I369"/>
  <c r="I263"/>
  <c r="I302"/>
  <c r="I332"/>
  <c r="I371"/>
  <c r="I96"/>
  <c r="I162"/>
  <c r="I227"/>
  <c r="I267"/>
  <c r="I335"/>
  <c r="I365"/>
  <c r="I67"/>
  <c r="I225"/>
  <c r="I260"/>
  <c r="I346"/>
  <c r="I378"/>
  <c r="I74"/>
  <c r="I132"/>
  <c r="I65"/>
  <c r="I131"/>
  <c r="I206"/>
  <c r="I108"/>
  <c r="I136"/>
  <c r="I259"/>
  <c r="I323"/>
  <c r="I223"/>
  <c r="D379" i="7"/>
  <c r="I129" i="8"/>
  <c r="I196"/>
  <c r="I205"/>
  <c r="I257"/>
  <c r="I296"/>
  <c r="I342"/>
  <c r="I216"/>
  <c r="I289"/>
  <c r="I362"/>
  <c r="I144"/>
  <c r="I171"/>
  <c r="I236"/>
  <c r="I98"/>
  <c r="I238"/>
  <c r="I265"/>
  <c r="I278"/>
  <c r="I328"/>
  <c r="I376"/>
  <c r="I66"/>
  <c r="I79"/>
  <c r="I93"/>
  <c r="I106"/>
  <c r="I184"/>
  <c r="I214"/>
  <c r="I339"/>
  <c r="I121"/>
  <c r="I224"/>
  <c r="I345"/>
  <c r="I105"/>
  <c r="I153"/>
  <c r="I63"/>
  <c r="I89"/>
  <c r="I156"/>
  <c r="I230"/>
  <c r="I341"/>
  <c r="I368"/>
  <c r="I119"/>
  <c r="I168"/>
  <c r="I193"/>
  <c r="I91"/>
  <c r="I152"/>
  <c r="I178"/>
  <c r="I231"/>
  <c r="I240"/>
  <c r="I304"/>
  <c r="I329"/>
  <c r="I163"/>
  <c r="I194"/>
  <c r="I211"/>
  <c r="I233"/>
  <c r="I281"/>
  <c r="I353"/>
  <c r="I60"/>
  <c r="I135"/>
  <c r="I189"/>
  <c r="I309"/>
  <c r="I85"/>
  <c r="I146"/>
  <c r="I173"/>
  <c r="I212"/>
  <c r="I274"/>
  <c r="I286"/>
  <c r="I311"/>
  <c r="I350"/>
  <c r="I363"/>
  <c r="I372"/>
  <c r="I180"/>
  <c r="I251"/>
  <c r="I314"/>
  <c r="I340"/>
  <c r="I83"/>
  <c r="I241"/>
  <c r="I280"/>
  <c r="I305"/>
  <c r="I330"/>
  <c r="I72"/>
  <c r="I253"/>
  <c r="I338"/>
  <c r="I364"/>
  <c r="I255"/>
  <c r="I120"/>
  <c r="I333"/>
  <c r="I306"/>
  <c r="I57"/>
  <c r="I64"/>
  <c r="I104"/>
  <c r="I117"/>
  <c r="I143"/>
  <c r="I183"/>
  <c r="I283"/>
  <c r="I321"/>
  <c r="I127"/>
  <c r="I118"/>
  <c r="I197"/>
  <c r="I210"/>
  <c r="I293"/>
  <c r="I58"/>
  <c r="I137"/>
  <c r="I177"/>
  <c r="I191"/>
  <c r="I252"/>
  <c r="I145"/>
  <c r="I207"/>
  <c r="I277"/>
  <c r="I349"/>
  <c r="I367"/>
  <c r="I69"/>
  <c r="I92"/>
  <c r="I109"/>
  <c r="I140"/>
  <c r="I166"/>
  <c r="I361"/>
  <c r="I213"/>
  <c r="I322"/>
  <c r="I128"/>
  <c r="I208"/>
  <c r="I123"/>
  <c r="I149"/>
  <c r="I82"/>
  <c r="I95"/>
  <c r="I161"/>
  <c r="I235"/>
  <c r="I249"/>
  <c r="I261"/>
  <c r="I287"/>
  <c r="I300"/>
  <c r="I308"/>
  <c r="I347"/>
  <c r="I155"/>
  <c r="I176"/>
  <c r="I203"/>
  <c r="I242"/>
  <c r="I273"/>
  <c r="I319"/>
  <c r="I78"/>
  <c r="I126"/>
  <c r="I297"/>
  <c r="I344"/>
  <c r="I76"/>
  <c r="I103"/>
  <c r="I116"/>
  <c r="I164"/>
  <c r="I217"/>
  <c r="I243"/>
  <c r="I256"/>
  <c r="I282"/>
  <c r="I295"/>
  <c r="I303"/>
  <c r="I354"/>
  <c r="I70"/>
  <c r="I110"/>
  <c r="I150"/>
  <c r="I220"/>
  <c r="I237"/>
  <c r="I285"/>
  <c r="I298"/>
  <c r="I375"/>
  <c r="I122"/>
  <c r="I250"/>
  <c r="I271"/>
  <c r="I288"/>
  <c r="I313"/>
  <c r="F28"/>
  <c r="G28" s="1"/>
  <c r="I28" s="1"/>
  <c r="F7"/>
  <c r="G7" s="1"/>
  <c r="I7" s="1"/>
  <c r="F29"/>
  <c r="G29" s="1"/>
  <c r="I29" s="1"/>
  <c r="F30"/>
  <c r="G30" s="1"/>
  <c r="I30" s="1"/>
  <c r="F31"/>
  <c r="G31" s="1"/>
  <c r="I31" s="1"/>
  <c r="F32"/>
  <c r="G32" s="1"/>
  <c r="I32" s="1"/>
  <c r="F33"/>
  <c r="G33" s="1"/>
  <c r="I33" s="1"/>
  <c r="F34"/>
  <c r="G34" s="1"/>
  <c r="I34" s="1"/>
  <c r="F35"/>
  <c r="G35" s="1"/>
  <c r="I35" s="1"/>
  <c r="F36"/>
  <c r="G36" s="1"/>
  <c r="I36" s="1"/>
  <c r="F37"/>
  <c r="G37" s="1"/>
  <c r="I37" s="1"/>
  <c r="F38"/>
  <c r="G38" s="1"/>
  <c r="I38" s="1"/>
  <c r="F39"/>
  <c r="G39" s="1"/>
  <c r="I39" s="1"/>
  <c r="F40"/>
  <c r="G40" s="1"/>
  <c r="I40" s="1"/>
  <c r="F41"/>
  <c r="G41" s="1"/>
  <c r="I41" s="1"/>
  <c r="F42"/>
  <c r="G42" s="1"/>
  <c r="I42" s="1"/>
  <c r="F43"/>
  <c r="G43" s="1"/>
  <c r="I43" s="1"/>
  <c r="F44"/>
  <c r="G44" s="1"/>
  <c r="I44" s="1"/>
  <c r="F45"/>
  <c r="G45" s="1"/>
  <c r="I45" s="1"/>
  <c r="F46"/>
  <c r="G46" s="1"/>
  <c r="I46" s="1"/>
  <c r="F47"/>
  <c r="G47" s="1"/>
  <c r="I47" s="1"/>
  <c r="F48"/>
  <c r="G48" s="1"/>
  <c r="I48" s="1"/>
  <c r="F49"/>
  <c r="G49" s="1"/>
  <c r="I49" s="1"/>
  <c r="F50"/>
  <c r="G50" s="1"/>
  <c r="I50" s="1"/>
  <c r="F51"/>
  <c r="G51" s="1"/>
  <c r="I51" s="1"/>
  <c r="F52"/>
  <c r="G52" s="1"/>
  <c r="I52" s="1"/>
  <c r="F53"/>
  <c r="G53" s="1"/>
  <c r="I53" s="1"/>
  <c r="F54"/>
  <c r="G54" s="1"/>
  <c r="I54" s="1"/>
  <c r="F8"/>
  <c r="G8" s="1"/>
  <c r="I8" s="1"/>
  <c r="F9"/>
  <c r="G9" s="1"/>
  <c r="I9" s="1"/>
  <c r="F10"/>
  <c r="G10" s="1"/>
  <c r="I10" s="1"/>
  <c r="F11"/>
  <c r="G11" s="1"/>
  <c r="I11" s="1"/>
  <c r="F12"/>
  <c r="G12" s="1"/>
  <c r="I12" s="1"/>
  <c r="F13"/>
  <c r="G13" s="1"/>
  <c r="I13" s="1"/>
  <c r="F14"/>
  <c r="G14" s="1"/>
  <c r="I14" s="1"/>
  <c r="F15"/>
  <c r="G15" s="1"/>
  <c r="I15" s="1"/>
  <c r="F16"/>
  <c r="G16" s="1"/>
  <c r="I16" s="1"/>
  <c r="J17" i="7"/>
  <c r="J27"/>
  <c r="J6"/>
  <c r="I17"/>
  <c r="I6"/>
  <c r="I27"/>
  <c r="I55"/>
  <c r="J55"/>
  <c r="N379" l="1"/>
  <c r="P55"/>
  <c r="O55"/>
  <c r="O17"/>
  <c r="P6"/>
  <c r="B58" i="8"/>
  <c r="H58" s="1"/>
  <c r="B53"/>
  <c r="B29"/>
  <c r="B50"/>
  <c r="B42"/>
  <c r="B48"/>
  <c r="B43"/>
  <c r="B35"/>
  <c r="B31"/>
  <c r="B14"/>
  <c r="B11"/>
  <c r="B15"/>
  <c r="J379" i="7"/>
  <c r="I379"/>
  <c r="B13" i="8"/>
  <c r="B9"/>
  <c r="B39"/>
  <c r="B47"/>
  <c r="B51"/>
  <c r="B10"/>
  <c r="B8"/>
  <c r="B30"/>
  <c r="B34"/>
  <c r="B38"/>
  <c r="B46"/>
  <c r="B54"/>
  <c r="B60"/>
  <c r="H60" s="1"/>
  <c r="B63"/>
  <c r="H63" s="1"/>
  <c r="B65"/>
  <c r="H65" s="1"/>
  <c r="B67"/>
  <c r="H67" s="1"/>
  <c r="B69"/>
  <c r="H69" s="1"/>
  <c r="B71"/>
  <c r="H71" s="1"/>
  <c r="B73"/>
  <c r="H73" s="1"/>
  <c r="B76"/>
  <c r="H76" s="1"/>
  <c r="B78"/>
  <c r="H78" s="1"/>
  <c r="B80"/>
  <c r="H80" s="1"/>
  <c r="B83"/>
  <c r="H83" s="1"/>
  <c r="B85"/>
  <c r="H85" s="1"/>
  <c r="B87"/>
  <c r="H87" s="1"/>
  <c r="B89"/>
  <c r="H89" s="1"/>
  <c r="B92"/>
  <c r="H92" s="1"/>
  <c r="B94"/>
  <c r="H94" s="1"/>
  <c r="B96"/>
  <c r="H96" s="1"/>
  <c r="B98"/>
  <c r="H98" s="1"/>
  <c r="B101"/>
  <c r="H101" s="1"/>
  <c r="B103"/>
  <c r="H103" s="1"/>
  <c r="B105"/>
  <c r="H105" s="1"/>
  <c r="B107"/>
  <c r="H107" s="1"/>
  <c r="B109"/>
  <c r="H109" s="1"/>
  <c r="B111"/>
  <c r="H111" s="1"/>
  <c r="B113"/>
  <c r="H113" s="1"/>
  <c r="B116"/>
  <c r="H116" s="1"/>
  <c r="B118"/>
  <c r="H118" s="1"/>
  <c r="B120"/>
  <c r="H120" s="1"/>
  <c r="B122"/>
  <c r="H122" s="1"/>
  <c r="B124"/>
  <c r="H124" s="1"/>
  <c r="B126"/>
  <c r="H126" s="1"/>
  <c r="B128"/>
  <c r="H128" s="1"/>
  <c r="B131"/>
  <c r="H131" s="1"/>
  <c r="B133"/>
  <c r="H133" s="1"/>
  <c r="B135"/>
  <c r="H135" s="1"/>
  <c r="B137"/>
  <c r="H137" s="1"/>
  <c r="B140"/>
  <c r="H140" s="1"/>
  <c r="B142"/>
  <c r="H142" s="1"/>
  <c r="B144"/>
  <c r="H144" s="1"/>
  <c r="B146"/>
  <c r="H146" s="1"/>
  <c r="B149"/>
  <c r="H149" s="1"/>
  <c r="B151"/>
  <c r="H151" s="1"/>
  <c r="B153"/>
  <c r="H153" s="1"/>
  <c r="B156"/>
  <c r="H156" s="1"/>
  <c r="B158"/>
  <c r="H158" s="1"/>
  <c r="B160"/>
  <c r="H160" s="1"/>
  <c r="B162"/>
  <c r="H162" s="1"/>
  <c r="B164"/>
  <c r="H164" s="1"/>
  <c r="B166"/>
  <c r="H166" s="1"/>
  <c r="B169"/>
  <c r="H169" s="1"/>
  <c r="B171"/>
  <c r="H171" s="1"/>
  <c r="B173"/>
  <c r="H173" s="1"/>
  <c r="B175"/>
  <c r="H175" s="1"/>
  <c r="B177"/>
  <c r="H177" s="1"/>
  <c r="B179"/>
  <c r="H179" s="1"/>
  <c r="B182"/>
  <c r="H182" s="1"/>
  <c r="B184"/>
  <c r="H184" s="1"/>
  <c r="B186"/>
  <c r="H186" s="1"/>
  <c r="B189"/>
  <c r="H189" s="1"/>
  <c r="B191"/>
  <c r="H191" s="1"/>
  <c r="B193"/>
  <c r="H193" s="1"/>
  <c r="B195"/>
  <c r="H195" s="1"/>
  <c r="B197"/>
  <c r="H197" s="1"/>
  <c r="B199"/>
  <c r="H199" s="1"/>
  <c r="B201"/>
  <c r="H201" s="1"/>
  <c r="B204"/>
  <c r="H204" s="1"/>
  <c r="B206"/>
  <c r="H206" s="1"/>
  <c r="B208"/>
  <c r="H208" s="1"/>
  <c r="B210"/>
  <c r="H210" s="1"/>
  <c r="B212"/>
  <c r="H212" s="1"/>
  <c r="B214"/>
  <c r="H214" s="1"/>
  <c r="B217"/>
  <c r="H217" s="1"/>
  <c r="B219"/>
  <c r="H219" s="1"/>
  <c r="B221"/>
  <c r="H221" s="1"/>
  <c r="B223"/>
  <c r="H223" s="1"/>
  <c r="B225"/>
  <c r="H225" s="1"/>
  <c r="B227"/>
  <c r="H227" s="1"/>
  <c r="B230"/>
  <c r="H230" s="1"/>
  <c r="B232"/>
  <c r="H232" s="1"/>
  <c r="B234"/>
  <c r="H234" s="1"/>
  <c r="B236"/>
  <c r="H236" s="1"/>
  <c r="B238"/>
  <c r="H238" s="1"/>
  <c r="B241"/>
  <c r="H241" s="1"/>
  <c r="B243"/>
  <c r="H243" s="1"/>
  <c r="B245"/>
  <c r="H245" s="1"/>
  <c r="B247"/>
  <c r="H247" s="1"/>
  <c r="B250"/>
  <c r="H250" s="1"/>
  <c r="B252"/>
  <c r="H252" s="1"/>
  <c r="B254"/>
  <c r="H254" s="1"/>
  <c r="B256"/>
  <c r="H256" s="1"/>
  <c r="B258"/>
  <c r="H258" s="1"/>
  <c r="B260"/>
  <c r="H260" s="1"/>
  <c r="B262"/>
  <c r="H262" s="1"/>
  <c r="B265"/>
  <c r="H265" s="1"/>
  <c r="B267"/>
  <c r="H267" s="1"/>
  <c r="B269"/>
  <c r="H269" s="1"/>
  <c r="B271"/>
  <c r="H271" s="1"/>
  <c r="B274"/>
  <c r="H274" s="1"/>
  <c r="B276"/>
  <c r="H276" s="1"/>
  <c r="B278"/>
  <c r="H278" s="1"/>
  <c r="B280"/>
  <c r="H280" s="1"/>
  <c r="B282"/>
  <c r="H282" s="1"/>
  <c r="B284"/>
  <c r="H284" s="1"/>
  <c r="B286"/>
  <c r="H286" s="1"/>
  <c r="B288"/>
  <c r="H288" s="1"/>
  <c r="B291"/>
  <c r="H291" s="1"/>
  <c r="B293"/>
  <c r="H293" s="1"/>
  <c r="B295"/>
  <c r="H295" s="1"/>
  <c r="B297"/>
  <c r="H297" s="1"/>
  <c r="B299"/>
  <c r="H299" s="1"/>
  <c r="B301"/>
  <c r="H301" s="1"/>
  <c r="B303"/>
  <c r="H303" s="1"/>
  <c r="B305"/>
  <c r="H305" s="1"/>
  <c r="B307"/>
  <c r="H307" s="1"/>
  <c r="B309"/>
  <c r="H309" s="1"/>
  <c r="B311"/>
  <c r="H311" s="1"/>
  <c r="B313"/>
  <c r="H313" s="1"/>
  <c r="B316"/>
  <c r="H316" s="1"/>
  <c r="B318"/>
  <c r="H318" s="1"/>
  <c r="B320"/>
  <c r="H320" s="1"/>
  <c r="B322"/>
  <c r="H322" s="1"/>
  <c r="B324"/>
  <c r="H324" s="1"/>
  <c r="B326"/>
  <c r="H326" s="1"/>
  <c r="B328"/>
  <c r="H328" s="1"/>
  <c r="B330"/>
  <c r="H330" s="1"/>
  <c r="B333"/>
  <c r="H333" s="1"/>
  <c r="B335"/>
  <c r="H335" s="1"/>
  <c r="B337"/>
  <c r="H337" s="1"/>
  <c r="B339"/>
  <c r="H339" s="1"/>
  <c r="B341"/>
  <c r="H341" s="1"/>
  <c r="B344"/>
  <c r="H344" s="1"/>
  <c r="B346"/>
  <c r="H346" s="1"/>
  <c r="B348"/>
  <c r="H348" s="1"/>
  <c r="B350"/>
  <c r="H350" s="1"/>
  <c r="B352"/>
  <c r="H352" s="1"/>
  <c r="B354"/>
  <c r="H354" s="1"/>
  <c r="B357"/>
  <c r="H357" s="1"/>
  <c r="B359"/>
  <c r="H359" s="1"/>
  <c r="B361"/>
  <c r="H361" s="1"/>
  <c r="B363"/>
  <c r="H363" s="1"/>
  <c r="B365"/>
  <c r="H365" s="1"/>
  <c r="B368"/>
  <c r="H368" s="1"/>
  <c r="B370"/>
  <c r="H370" s="1"/>
  <c r="B373"/>
  <c r="H373" s="1"/>
  <c r="B375"/>
  <c r="H375" s="1"/>
  <c r="B377"/>
  <c r="H377" s="1"/>
  <c r="B59"/>
  <c r="H59" s="1"/>
  <c r="B61"/>
  <c r="H61" s="1"/>
  <c r="B64"/>
  <c r="H64" s="1"/>
  <c r="B66"/>
  <c r="H66" s="1"/>
  <c r="B68"/>
  <c r="H68" s="1"/>
  <c r="B70"/>
  <c r="H70" s="1"/>
  <c r="B72"/>
  <c r="H72" s="1"/>
  <c r="B74"/>
  <c r="H74" s="1"/>
  <c r="B77"/>
  <c r="H77" s="1"/>
  <c r="B79"/>
  <c r="H79" s="1"/>
  <c r="B82"/>
  <c r="H82" s="1"/>
  <c r="B84"/>
  <c r="H84" s="1"/>
  <c r="B86"/>
  <c r="H86" s="1"/>
  <c r="B88"/>
  <c r="H88" s="1"/>
  <c r="B91"/>
  <c r="H91" s="1"/>
  <c r="B93"/>
  <c r="H93" s="1"/>
  <c r="B95"/>
  <c r="H95" s="1"/>
  <c r="B97"/>
  <c r="H97" s="1"/>
  <c r="B99"/>
  <c r="H99" s="1"/>
  <c r="B102"/>
  <c r="H102" s="1"/>
  <c r="B104"/>
  <c r="H104" s="1"/>
  <c r="B106"/>
  <c r="H106" s="1"/>
  <c r="B108"/>
  <c r="H108" s="1"/>
  <c r="B110"/>
  <c r="H110" s="1"/>
  <c r="B112"/>
  <c r="H112" s="1"/>
  <c r="B115"/>
  <c r="H115" s="1"/>
  <c r="B117"/>
  <c r="H117" s="1"/>
  <c r="B119"/>
  <c r="H119" s="1"/>
  <c r="B121"/>
  <c r="H121" s="1"/>
  <c r="B123"/>
  <c r="H123" s="1"/>
  <c r="B125"/>
  <c r="H125" s="1"/>
  <c r="B127"/>
  <c r="H127" s="1"/>
  <c r="B129"/>
  <c r="H129" s="1"/>
  <c r="B132"/>
  <c r="H132" s="1"/>
  <c r="B134"/>
  <c r="H134" s="1"/>
  <c r="B136"/>
  <c r="H136" s="1"/>
  <c r="B139"/>
  <c r="H139" s="1"/>
  <c r="B141"/>
  <c r="H141" s="1"/>
  <c r="B143"/>
  <c r="H143" s="1"/>
  <c r="B145"/>
  <c r="H145" s="1"/>
  <c r="B148"/>
  <c r="H148" s="1"/>
  <c r="B150"/>
  <c r="H150" s="1"/>
  <c r="B152"/>
  <c r="H152" s="1"/>
  <c r="B155"/>
  <c r="H155" s="1"/>
  <c r="B157"/>
  <c r="H157" s="1"/>
  <c r="B159"/>
  <c r="H159" s="1"/>
  <c r="B161"/>
  <c r="H161" s="1"/>
  <c r="B163"/>
  <c r="H163" s="1"/>
  <c r="B165"/>
  <c r="H165" s="1"/>
  <c r="B168"/>
  <c r="H168" s="1"/>
  <c r="B170"/>
  <c r="H170" s="1"/>
  <c r="B172"/>
  <c r="H172" s="1"/>
  <c r="B174"/>
  <c r="H174" s="1"/>
  <c r="B176"/>
  <c r="H176" s="1"/>
  <c r="B178"/>
  <c r="H178" s="1"/>
  <c r="B180"/>
  <c r="H180" s="1"/>
  <c r="B183"/>
  <c r="H183" s="1"/>
  <c r="B185"/>
  <c r="H185" s="1"/>
  <c r="B187"/>
  <c r="H187" s="1"/>
  <c r="B190"/>
  <c r="H190" s="1"/>
  <c r="B192"/>
  <c r="H192" s="1"/>
  <c r="B194"/>
  <c r="H194" s="1"/>
  <c r="B196"/>
  <c r="H196" s="1"/>
  <c r="B198"/>
  <c r="H198" s="1"/>
  <c r="B200"/>
  <c r="H200" s="1"/>
  <c r="B203"/>
  <c r="H203" s="1"/>
  <c r="B205"/>
  <c r="H205" s="1"/>
  <c r="B207"/>
  <c r="H207" s="1"/>
  <c r="B209"/>
  <c r="H209" s="1"/>
  <c r="B211"/>
  <c r="H211" s="1"/>
  <c r="B213"/>
  <c r="H213" s="1"/>
  <c r="B216"/>
  <c r="H216" s="1"/>
  <c r="B218"/>
  <c r="H218" s="1"/>
  <c r="B220"/>
  <c r="H220" s="1"/>
  <c r="B222"/>
  <c r="H222" s="1"/>
  <c r="B224"/>
  <c r="H224" s="1"/>
  <c r="B226"/>
  <c r="H226" s="1"/>
  <c r="B228"/>
  <c r="H228" s="1"/>
  <c r="B231"/>
  <c r="H231" s="1"/>
  <c r="B233"/>
  <c r="H233" s="1"/>
  <c r="B235"/>
  <c r="H235" s="1"/>
  <c r="B237"/>
  <c r="H237" s="1"/>
  <c r="B240"/>
  <c r="H240" s="1"/>
  <c r="B242"/>
  <c r="H242" s="1"/>
  <c r="B244"/>
  <c r="H244" s="1"/>
  <c r="B246"/>
  <c r="H246" s="1"/>
  <c r="B249"/>
  <c r="H249" s="1"/>
  <c r="B251"/>
  <c r="H251" s="1"/>
  <c r="B253"/>
  <c r="H253" s="1"/>
  <c r="B255"/>
  <c r="H255" s="1"/>
  <c r="B257"/>
  <c r="H257" s="1"/>
  <c r="B259"/>
  <c r="H259" s="1"/>
  <c r="B261"/>
  <c r="H261" s="1"/>
  <c r="B263"/>
  <c r="H263" s="1"/>
  <c r="B266"/>
  <c r="H266" s="1"/>
  <c r="B268"/>
  <c r="H268" s="1"/>
  <c r="B270"/>
  <c r="H270" s="1"/>
  <c r="B273"/>
  <c r="H273" s="1"/>
  <c r="B275"/>
  <c r="H275" s="1"/>
  <c r="B277"/>
  <c r="H277" s="1"/>
  <c r="B279"/>
  <c r="H279" s="1"/>
  <c r="B281"/>
  <c r="H281" s="1"/>
  <c r="B283"/>
  <c r="H283" s="1"/>
  <c r="B285"/>
  <c r="H285" s="1"/>
  <c r="B287"/>
  <c r="H287" s="1"/>
  <c r="B289"/>
  <c r="H289" s="1"/>
  <c r="B292"/>
  <c r="H292" s="1"/>
  <c r="B294"/>
  <c r="H294" s="1"/>
  <c r="B296"/>
  <c r="H296" s="1"/>
  <c r="B298"/>
  <c r="H298" s="1"/>
  <c r="B300"/>
  <c r="H300" s="1"/>
  <c r="B302"/>
  <c r="H302" s="1"/>
  <c r="B304"/>
  <c r="H304" s="1"/>
  <c r="B306"/>
  <c r="H306" s="1"/>
  <c r="B308"/>
  <c r="H308" s="1"/>
  <c r="B310"/>
  <c r="H310" s="1"/>
  <c r="B312"/>
  <c r="H312" s="1"/>
  <c r="B314"/>
  <c r="H314" s="1"/>
  <c r="B317"/>
  <c r="H317" s="1"/>
  <c r="B319"/>
  <c r="H319" s="1"/>
  <c r="B321"/>
  <c r="H321" s="1"/>
  <c r="B323"/>
  <c r="H323" s="1"/>
  <c r="B325"/>
  <c r="H325" s="1"/>
  <c r="B327"/>
  <c r="H327" s="1"/>
  <c r="B329"/>
  <c r="H329" s="1"/>
  <c r="B332"/>
  <c r="H332" s="1"/>
  <c r="B334"/>
  <c r="H334" s="1"/>
  <c r="B336"/>
  <c r="H336" s="1"/>
  <c r="B338"/>
  <c r="H338" s="1"/>
  <c r="B340"/>
  <c r="H340" s="1"/>
  <c r="B342"/>
  <c r="H342" s="1"/>
  <c r="B345"/>
  <c r="H345" s="1"/>
  <c r="B347"/>
  <c r="H347" s="1"/>
  <c r="B349"/>
  <c r="H349" s="1"/>
  <c r="B351"/>
  <c r="H351" s="1"/>
  <c r="B353"/>
  <c r="H353" s="1"/>
  <c r="B356"/>
  <c r="H356" s="1"/>
  <c r="B358"/>
  <c r="H358" s="1"/>
  <c r="B360"/>
  <c r="H360" s="1"/>
  <c r="B362"/>
  <c r="H362" s="1"/>
  <c r="B364"/>
  <c r="H364" s="1"/>
  <c r="B367"/>
  <c r="H367" s="1"/>
  <c r="B369"/>
  <c r="H369" s="1"/>
  <c r="B372"/>
  <c r="H372" s="1"/>
  <c r="B374"/>
  <c r="H374" s="1"/>
  <c r="B376"/>
  <c r="H376" s="1"/>
  <c r="B378"/>
  <c r="H378" s="1"/>
  <c r="B371"/>
  <c r="H371" s="1"/>
  <c r="K27" i="7"/>
  <c r="B32" i="8"/>
  <c r="B36"/>
  <c r="B40"/>
  <c r="B44"/>
  <c r="B52"/>
  <c r="B33"/>
  <c r="B37"/>
  <c r="B41"/>
  <c r="B45"/>
  <c r="B49"/>
  <c r="B19"/>
  <c r="B21"/>
  <c r="B23"/>
  <c r="B25"/>
  <c r="K17" i="7"/>
  <c r="B20" i="8"/>
  <c r="B22"/>
  <c r="B24"/>
  <c r="B26"/>
  <c r="B12"/>
  <c r="B16"/>
  <c r="O379" i="7" l="1"/>
  <c r="P27"/>
  <c r="P17"/>
  <c r="E23" i="8"/>
  <c r="H23"/>
  <c r="E24"/>
  <c r="H24"/>
  <c r="E20"/>
  <c r="H20"/>
  <c r="E25"/>
  <c r="H25"/>
  <c r="E21"/>
  <c r="H21"/>
  <c r="E26"/>
  <c r="H26"/>
  <c r="E22"/>
  <c r="H22"/>
  <c r="E19"/>
  <c r="H19"/>
  <c r="E58"/>
  <c r="E378"/>
  <c r="E369"/>
  <c r="E360"/>
  <c r="E351"/>
  <c r="E342"/>
  <c r="E334"/>
  <c r="E325"/>
  <c r="E317"/>
  <c r="E308"/>
  <c r="E304"/>
  <c r="E296"/>
  <c r="E287"/>
  <c r="E279"/>
  <c r="E270"/>
  <c r="E261"/>
  <c r="E257"/>
  <c r="E249"/>
  <c r="E240"/>
  <c r="E231"/>
  <c r="E222"/>
  <c r="E213"/>
  <c r="E205"/>
  <c r="E196"/>
  <c r="E187"/>
  <c r="E183"/>
  <c r="E174"/>
  <c r="E165"/>
  <c r="E157"/>
  <c r="E143"/>
  <c r="E371"/>
  <c r="E376"/>
  <c r="E372"/>
  <c r="E367"/>
  <c r="E362"/>
  <c r="E358"/>
  <c r="E353"/>
  <c r="E349"/>
  <c r="E345"/>
  <c r="E340"/>
  <c r="E336"/>
  <c r="E332"/>
  <c r="E327"/>
  <c r="E323"/>
  <c r="E319"/>
  <c r="E314"/>
  <c r="E310"/>
  <c r="E306"/>
  <c r="E302"/>
  <c r="E298"/>
  <c r="E294"/>
  <c r="E289"/>
  <c r="E285"/>
  <c r="E281"/>
  <c r="E277"/>
  <c r="E273"/>
  <c r="E268"/>
  <c r="E263"/>
  <c r="E259"/>
  <c r="E255"/>
  <c r="E251"/>
  <c r="E246"/>
  <c r="E242"/>
  <c r="E237"/>
  <c r="E233"/>
  <c r="E228"/>
  <c r="E224"/>
  <c r="E220"/>
  <c r="E216"/>
  <c r="E211"/>
  <c r="E207"/>
  <c r="E203"/>
  <c r="E198"/>
  <c r="E194"/>
  <c r="E190"/>
  <c r="E185"/>
  <c r="E180"/>
  <c r="E176"/>
  <c r="E172"/>
  <c r="E168"/>
  <c r="E163"/>
  <c r="E159"/>
  <c r="E155"/>
  <c r="E150"/>
  <c r="E145"/>
  <c r="E141"/>
  <c r="E136"/>
  <c r="E132"/>
  <c r="E127"/>
  <c r="E123"/>
  <c r="E119"/>
  <c r="E115"/>
  <c r="E110"/>
  <c r="E106"/>
  <c r="E102"/>
  <c r="E97"/>
  <c r="E93"/>
  <c r="E88"/>
  <c r="E84"/>
  <c r="E79"/>
  <c r="E74"/>
  <c r="E70"/>
  <c r="E66"/>
  <c r="E61"/>
  <c r="E377"/>
  <c r="E373"/>
  <c r="E368"/>
  <c r="E363"/>
  <c r="E359"/>
  <c r="E354"/>
  <c r="E350"/>
  <c r="E346"/>
  <c r="E341"/>
  <c r="E337"/>
  <c r="E333"/>
  <c r="E328"/>
  <c r="E324"/>
  <c r="E320"/>
  <c r="E316"/>
  <c r="E311"/>
  <c r="E307"/>
  <c r="E303"/>
  <c r="E299"/>
  <c r="E295"/>
  <c r="E291"/>
  <c r="E286"/>
  <c r="E282"/>
  <c r="E278"/>
  <c r="E274"/>
  <c r="E269"/>
  <c r="E265"/>
  <c r="E260"/>
  <c r="E256"/>
  <c r="E252"/>
  <c r="E247"/>
  <c r="E243"/>
  <c r="E238"/>
  <c r="E234"/>
  <c r="E230"/>
  <c r="E225"/>
  <c r="E221"/>
  <c r="E217"/>
  <c r="E212"/>
  <c r="E208"/>
  <c r="E204"/>
  <c r="E199"/>
  <c r="E195"/>
  <c r="E191"/>
  <c r="E186"/>
  <c r="E182"/>
  <c r="E177"/>
  <c r="E173"/>
  <c r="E169"/>
  <c r="E164"/>
  <c r="E160"/>
  <c r="E156"/>
  <c r="E151"/>
  <c r="E146"/>
  <c r="E142"/>
  <c r="E137"/>
  <c r="E133"/>
  <c r="E128"/>
  <c r="E124"/>
  <c r="E120"/>
  <c r="E116"/>
  <c r="E111"/>
  <c r="E107"/>
  <c r="E103"/>
  <c r="E98"/>
  <c r="E94"/>
  <c r="E89"/>
  <c r="E85"/>
  <c r="E80"/>
  <c r="E76"/>
  <c r="E71"/>
  <c r="E67"/>
  <c r="E63"/>
  <c r="E374"/>
  <c r="E364"/>
  <c r="E356"/>
  <c r="E347"/>
  <c r="E338"/>
  <c r="E329"/>
  <c r="E321"/>
  <c r="E312"/>
  <c r="E300"/>
  <c r="E292"/>
  <c r="E283"/>
  <c r="E275"/>
  <c r="E266"/>
  <c r="E253"/>
  <c r="E244"/>
  <c r="E235"/>
  <c r="E226"/>
  <c r="E218"/>
  <c r="E209"/>
  <c r="E200"/>
  <c r="E192"/>
  <c r="E178"/>
  <c r="E170"/>
  <c r="E161"/>
  <c r="E152"/>
  <c r="E148"/>
  <c r="E139"/>
  <c r="E134"/>
  <c r="E129"/>
  <c r="E125"/>
  <c r="E121"/>
  <c r="E117"/>
  <c r="E112"/>
  <c r="E108"/>
  <c r="E104"/>
  <c r="E99"/>
  <c r="E95"/>
  <c r="E91"/>
  <c r="E86"/>
  <c r="E82"/>
  <c r="E77"/>
  <c r="E72"/>
  <c r="E68"/>
  <c r="E64"/>
  <c r="E59"/>
  <c r="E375"/>
  <c r="E370"/>
  <c r="E365"/>
  <c r="E361"/>
  <c r="E357"/>
  <c r="E352"/>
  <c r="E348"/>
  <c r="E344"/>
  <c r="E339"/>
  <c r="E335"/>
  <c r="E330"/>
  <c r="E326"/>
  <c r="E322"/>
  <c r="E318"/>
  <c r="E313"/>
  <c r="E309"/>
  <c r="E305"/>
  <c r="E301"/>
  <c r="E297"/>
  <c r="E293"/>
  <c r="E288"/>
  <c r="E284"/>
  <c r="E280"/>
  <c r="E276"/>
  <c r="E271"/>
  <c r="E267"/>
  <c r="E262"/>
  <c r="E258"/>
  <c r="E254"/>
  <c r="E250"/>
  <c r="E245"/>
  <c r="E241"/>
  <c r="E236"/>
  <c r="E232"/>
  <c r="E227"/>
  <c r="E223"/>
  <c r="E219"/>
  <c r="E214"/>
  <c r="E210"/>
  <c r="E206"/>
  <c r="E201"/>
  <c r="E197"/>
  <c r="E193"/>
  <c r="E189"/>
  <c r="E184"/>
  <c r="E179"/>
  <c r="E175"/>
  <c r="E171"/>
  <c r="E166"/>
  <c r="E162"/>
  <c r="E158"/>
  <c r="E153"/>
  <c r="E149"/>
  <c r="E144"/>
  <c r="E140"/>
  <c r="E135"/>
  <c r="E131"/>
  <c r="E126"/>
  <c r="E122"/>
  <c r="E118"/>
  <c r="E113"/>
  <c r="E109"/>
  <c r="E105"/>
  <c r="E101"/>
  <c r="E96"/>
  <c r="E92"/>
  <c r="E87"/>
  <c r="E83"/>
  <c r="E78"/>
  <c r="E73"/>
  <c r="E69"/>
  <c r="E65"/>
  <c r="E60"/>
  <c r="E35"/>
  <c r="E43"/>
  <c r="E48"/>
  <c r="E42"/>
  <c r="E50"/>
  <c r="E29"/>
  <c r="E53"/>
  <c r="E49"/>
  <c r="E41"/>
  <c r="E33"/>
  <c r="E52"/>
  <c r="E44"/>
  <c r="E36"/>
  <c r="E54"/>
  <c r="E46"/>
  <c r="E38"/>
  <c r="E30"/>
  <c r="E47"/>
  <c r="E39"/>
  <c r="E31"/>
  <c r="E45"/>
  <c r="E37"/>
  <c r="E40"/>
  <c r="E32"/>
  <c r="E34"/>
  <c r="E51"/>
  <c r="E15"/>
  <c r="E11"/>
  <c r="E14"/>
  <c r="E12"/>
  <c r="E10"/>
  <c r="E9"/>
  <c r="E13"/>
  <c r="E16"/>
  <c r="E8"/>
  <c r="K6" i="7"/>
  <c r="K55"/>
  <c r="K379" s="1"/>
  <c r="B57" i="8"/>
  <c r="H57" s="1"/>
  <c r="H55" s="1"/>
  <c r="L55" i="7"/>
  <c r="B55" i="8" s="1"/>
  <c r="H53"/>
  <c r="H49"/>
  <c r="H47"/>
  <c r="H45"/>
  <c r="H43"/>
  <c r="H41"/>
  <c r="H39"/>
  <c r="H37"/>
  <c r="H35"/>
  <c r="H33"/>
  <c r="H31"/>
  <c r="H29"/>
  <c r="L27" i="7"/>
  <c r="B27" i="8" s="1"/>
  <c r="B28"/>
  <c r="H51"/>
  <c r="H54"/>
  <c r="H52"/>
  <c r="H50"/>
  <c r="H48"/>
  <c r="H46"/>
  <c r="H44"/>
  <c r="H42"/>
  <c r="H40"/>
  <c r="H38"/>
  <c r="H36"/>
  <c r="H34"/>
  <c r="H32"/>
  <c r="H30"/>
  <c r="B18"/>
  <c r="L17" i="7"/>
  <c r="H10" i="8"/>
  <c r="H12"/>
  <c r="H14"/>
  <c r="H16"/>
  <c r="H8"/>
  <c r="B7"/>
  <c r="L6" i="7"/>
  <c r="B6" i="8" s="1"/>
  <c r="H9"/>
  <c r="H11"/>
  <c r="H13"/>
  <c r="H15"/>
  <c r="P379" i="7" l="1"/>
  <c r="E18" i="8"/>
  <c r="E17" s="1"/>
  <c r="H18"/>
  <c r="H17" s="1"/>
  <c r="E7"/>
  <c r="E6" s="1"/>
  <c r="E57"/>
  <c r="E55" s="1"/>
  <c r="E28"/>
  <c r="E27" s="1"/>
  <c r="L379" i="7"/>
  <c r="H28" i="8"/>
  <c r="H27" s="1"/>
  <c r="B17"/>
  <c r="B379" s="1"/>
  <c r="H7"/>
  <c r="H6" s="1"/>
  <c r="H379" l="1"/>
  <c r="E379"/>
</calcChain>
</file>

<file path=xl/sharedStrings.xml><?xml version="1.0" encoding="utf-8"?>
<sst xmlns="http://schemas.openxmlformats.org/spreadsheetml/2006/main" count="787" uniqueCount="401">
  <si>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</si>
  <si>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</si>
  <si>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</si>
  <si>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</si>
  <si>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</si>
  <si>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</si>
  <si>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</si>
  <si>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</si>
  <si>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</si>
  <si>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</si>
  <si>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</si>
  <si>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</si>
  <si>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</si>
  <si>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</si>
  <si>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</si>
  <si>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</si>
  <si>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</si>
  <si>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</si>
  <si>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</si>
  <si>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</si>
  <si>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</si>
  <si>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</si>
  <si>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</si>
  <si>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</si>
  <si>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</si>
  <si>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</si>
  <si>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</si>
  <si>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</si>
  <si>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</si>
  <si>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</si>
  <si>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</si>
  <si>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</si>
  <si>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</si>
  <si>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</si>
  <si>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</si>
  <si>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</si>
  <si>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</si>
  <si>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</si>
  <si>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</si>
  <si>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</si>
  <si>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</si>
  <si>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</si>
  <si>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</si>
  <si>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</si>
  <si>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</si>
  <si>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</si>
  <si>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</si>
  <si>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</si>
  <si>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</si>
  <si>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</si>
  <si>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</si>
  <si>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</si>
  <si>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</si>
  <si>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</si>
  <si>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</si>
  <si>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</si>
  <si>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</si>
  <si>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</si>
  <si>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</si>
  <si>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</si>
  <si>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</si>
  <si>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</si>
  <si>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</si>
  <si>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</si>
  <si>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</si>
  <si>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</si>
  <si>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</si>
  <si>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</si>
  <si>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</si>
  <si>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</si>
  <si>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</si>
  <si>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</si>
  <si>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</si>
  <si>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</si>
  <si>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</si>
  <si>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</si>
  <si>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</si>
  <si>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</si>
  <si>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</si>
  <si>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</si>
  <si>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</si>
  <si>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</si>
  <si>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</si>
  <si>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</si>
  <si>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</si>
  <si>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</si>
  <si>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</si>
  <si>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</si>
  <si>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</si>
  <si>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</si>
  <si>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</si>
  <si>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</si>
  <si>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</si>
  <si>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</si>
  <si>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</si>
  <si>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</si>
  <si>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</si>
  <si>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</si>
  <si>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</si>
  <si>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</si>
  <si>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</si>
  <si>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</si>
  <si>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</si>
  <si>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</si>
  <si>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</si>
  <si>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</si>
  <si>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</si>
  <si>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</si>
  <si>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</si>
  <si>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</si>
  <si>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</si>
  <si>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</si>
  <si>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</si>
  <si>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</si>
  <si>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</si>
  <si>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</si>
  <si>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</si>
  <si>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</si>
  <si>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</si>
  <si>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</si>
  <si>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</si>
  <si>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</si>
  <si>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</si>
  <si>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</si>
  <si>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</si>
  <si>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</si>
  <si>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</si>
  <si>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</si>
  <si>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</si>
  <si>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</si>
  <si>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</si>
  <si>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</si>
  <si>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</si>
  <si>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</si>
  <si>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</si>
  <si>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</si>
  <si>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</si>
  <si>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</si>
  <si>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</si>
  <si>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</si>
  <si>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</si>
  <si>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</si>
  <si>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</si>
  <si>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</si>
  <si>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</si>
  <si>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</si>
  <si>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</si>
  <si>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</si>
  <si>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</si>
  <si>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</si>
  <si>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</si>
  <si>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</si>
  <si>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</si>
  <si>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</si>
  <si>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</si>
  <si>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</si>
  <si>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</si>
  <si>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</si>
  <si>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</si>
  <si>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</si>
  <si>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</si>
  <si>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</si>
  <si>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</si>
  <si>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</si>
  <si>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</si>
  <si>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</si>
  <si>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</si>
  <si>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</si>
  <si>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</si>
  <si>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</si>
  <si>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</si>
  <si>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</si>
  <si>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</si>
  <si>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</si>
  <si>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</si>
  <si>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</si>
  <si>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</si>
  <si>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</si>
  <si>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</si>
  <si>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</si>
  <si>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</si>
  <si>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</si>
  <si>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</si>
  <si>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</si>
  <si>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</si>
  <si>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</si>
  <si>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</si>
  <si>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</si>
  <si>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</si>
  <si>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</si>
  <si>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</si>
  <si>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</si>
  <si>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</si>
  <si>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</si>
  <si>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</si>
  <si>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</si>
  <si>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</si>
  <si>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</si>
  <si>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</si>
  <si>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</si>
  <si>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</si>
  <si>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</si>
  <si>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</si>
  <si>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</si>
  <si>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</si>
  <si>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</si>
  <si>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</si>
  <si>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</si>
  <si>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</si>
  <si>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</si>
  <si>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</si>
  <si>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</si>
  <si>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</si>
  <si>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</si>
  <si>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</si>
  <si>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</si>
  <si>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</si>
  <si>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</si>
  <si>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</si>
  <si>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</si>
  <si>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</si>
  <si>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</si>
  <si>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</si>
  <si>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</si>
  <si>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</si>
  <si>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</si>
  <si>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</si>
  <si>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</si>
  <si>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</si>
  <si>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</si>
  <si>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</si>
  <si>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</si>
  <si>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</si>
  <si>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</si>
  <si>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</si>
  <si>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</si>
  <si>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</si>
  <si>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</si>
  <si>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</si>
  <si>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</si>
  <si>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</si>
  <si>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</si>
  <si>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</si>
  <si>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</si>
  <si>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</si>
  <si>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</si>
  <si>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</si>
  <si>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</si>
  <si>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</si>
  <si>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</si>
  <si>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</si>
  <si>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</si>
  <si>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</si>
  <si>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</si>
  <si>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</si>
  <si>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</si>
  <si>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</si>
  <si>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</si>
  <si>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</si>
  <si>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</si>
  <si>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</si>
  <si>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</si>
  <si>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</si>
  <si>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</si>
  <si>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</si>
  <si>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</si>
  <si>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</si>
  <si>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</si>
  <si>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</si>
  <si>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</si>
  <si>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</si>
  <si>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</si>
  <si>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</si>
  <si>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</si>
  <si>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</si>
  <si>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</si>
  <si>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</si>
  <si>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</si>
  <si>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</si>
  <si>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</si>
  <si>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</si>
  <si>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</si>
  <si>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</si>
  <si>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</si>
  <si>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</si>
  <si>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</si>
  <si>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</si>
  <si>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</si>
  <si>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</si>
  <si>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</si>
  <si>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</si>
  <si>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</si>
  <si>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</si>
  <si>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</si>
  <si>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</si>
  <si>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</si>
  <si>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</si>
  <si>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</si>
  <si>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</si>
  <si>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</si>
  <si>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</si>
  <si>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</si>
  <si>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</si>
  <si>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</si>
  <si>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</si>
  <si>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</si>
  <si>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</si>
  <si>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</si>
  <si>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</si>
  <si>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</si>
  <si>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</si>
  <si>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</si>
  <si>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</si>
  <si>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</si>
  <si>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</si>
  <si>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</si>
  <si>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</si>
  <si>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</si>
  <si>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</si>
  <si>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</si>
  <si>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</si>
  <si>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</si>
  <si>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</si>
  <si>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</si>
  <si>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</si>
  <si>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</si>
  <si>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</si>
  <si>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</si>
  <si>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</si>
  <si>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</si>
  <si>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</si>
  <si>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</si>
  <si>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</si>
  <si>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</si>
  <si>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</si>
  <si>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</si>
  <si>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</si>
  <si>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</si>
  <si>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</si>
  <si>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</si>
  <si>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</si>
  <si>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</si>
  <si>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</si>
  <si>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</si>
  <si>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</si>
  <si>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</si>
  <si>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</si>
  <si>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</si>
  <si>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</si>
  <si>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</si>
  <si>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</si>
  <si>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</si>
  <si>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</si>
  <si>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</si>
  <si>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</si>
  <si>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</si>
  <si>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</si>
  <si>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</si>
  <si>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</si>
  <si>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</si>
  <si>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</si>
  <si>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</si>
  <si>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</si>
  <si>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</si>
  <si>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</si>
  <si>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</si>
  <si>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</si>
  <si>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План распределения за период</t>
  </si>
  <si>
    <t>4=3/2</t>
  </si>
  <si>
    <t>тыс. рублей</t>
  </si>
  <si>
    <t xml:space="preserve"> + / -
(14)=(2)*(13)/(21)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</si>
  <si>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</si>
  <si>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</si>
  <si>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</si>
  <si>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</si>
  <si>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</si>
  <si>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</si>
  <si>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</si>
  <si>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</si>
  <si>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</si>
  <si>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</si>
  <si>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</si>
  <si>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</si>
  <si>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Распределение за отчетный период</t>
  </si>
  <si>
    <t xml:space="preserve"> + / -
(20)=(2)*(19)/(21)</t>
  </si>
  <si>
    <t>Исполнение</t>
  </si>
  <si>
    <t>Городские округа (городской округ с внутригородским делением)</t>
  </si>
  <si>
    <t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(тыс.рублей)</t>
  </si>
  <si>
    <t>Отсутствие просроченной кредиторской задолженности
 местного бюджета (консолидированного бюджета городского округа с внутригородским делением, консолидированного бюджета муниципального района)</t>
  </si>
  <si>
    <t>10=9/11мес.</t>
  </si>
  <si>
    <t>11=8*10</t>
  </si>
  <si>
    <t>12=11-10</t>
  </si>
  <si>
    <t>Размер ежемесячного удержания субсидий в связи с исполнением показателей за 2017 год</t>
  </si>
  <si>
    <t xml:space="preserve">Объем налоговых и неналоговых поступлений в местный бюджет (консолидированный бюджет городского округа с внутригородским делением, консолидированный бюджет муниципального района), за исключением поступлений доходов от уплаты акцизов и  доходов от продажи материальных и нематериальных активов </t>
  </si>
  <si>
    <t>За июль 2018 года</t>
  </si>
  <si>
    <t>Факторный анализ влияния отдельных показателей на итоговое распределение за июль 2018 года</t>
  </si>
  <si>
    <t>Распределение за отчётный период с учетом корректировки</t>
  </si>
  <si>
    <t>Распределение за отчётный период с учетом корректировки и удержания</t>
  </si>
  <si>
    <t>Корректировка распределения с учетом использования показателей "Эффективность муниципального земельного контроля", "Производство молока" и "Производство скота и птицы" за I полугодие 2018 года</t>
  </si>
  <si>
    <t>14=11+13</t>
  </si>
  <si>
    <t>16=14-15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</si>
</sst>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#,##0_ ;[Red]\-#,##0\ "/>
    <numFmt numFmtId="168" formatCode="#,##0.000_ ;[Red]\-#,##0.000\ "/>
    <numFmt numFmtId="169" formatCode="#,##0.0_ ;[Red]\-#,##0.0\ "/>
    <numFmt numFmtId="170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89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7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9" fontId="16" fillId="12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6" fontId="16" fillId="12" borderId="3" xfId="0" applyNumberFormat="1" applyFont="1" applyFill="1" applyBorder="1" applyAlignment="1">
      <alignment vertical="center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9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8" fontId="14" fillId="0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9" fontId="20" fillId="12" borderId="3" xfId="0" applyNumberFormat="1" applyFont="1" applyFill="1" applyBorder="1" applyAlignment="1">
      <alignment vertical="center"/>
    </xf>
    <xf numFmtId="169" fontId="17" fillId="0" borderId="3" xfId="0" applyNumberFormat="1" applyFont="1" applyFill="1" applyBorder="1" applyAlignment="1">
      <alignment horizontal="right" vertical="center"/>
    </xf>
    <xf numFmtId="169" fontId="20" fillId="14" borderId="3" xfId="0" applyNumberFormat="1" applyFont="1" applyFill="1" applyBorder="1" applyAlignment="1">
      <alignment vertical="center"/>
    </xf>
    <xf numFmtId="170" fontId="17" fillId="0" borderId="3" xfId="0" applyNumberFormat="1" applyFont="1" applyBorder="1"/>
    <xf numFmtId="169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70" fontId="17" fillId="0" borderId="3" xfId="0" applyNumberFormat="1" applyFont="1" applyBorder="1" applyAlignment="1">
      <alignment horizontal="center"/>
    </xf>
    <xf numFmtId="0" fontId="17" fillId="11" borderId="3" xfId="0" applyFont="1" applyFill="1" applyBorder="1" applyAlignment="1">
      <alignment horizontal="center" vertical="center" wrapText="1"/>
    </xf>
    <xf numFmtId="167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169" fontId="3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horizontal="right"/>
    </xf>
    <xf numFmtId="166" fontId="14" fillId="0" borderId="3" xfId="0" applyNumberFormat="1" applyFont="1" applyFill="1" applyBorder="1" applyAlignment="1">
      <alignment horizontal="right" vertical="center"/>
    </xf>
    <xf numFmtId="166" fontId="15" fillId="0" borderId="3" xfId="45" applyNumberFormat="1" applyFont="1" applyFill="1" applyBorder="1" applyAlignment="1">
      <alignment horizontal="center" vertical="top" wrapText="1"/>
    </xf>
    <xf numFmtId="166" fontId="16" fillId="13" borderId="3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9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17" fillId="11" borderId="9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CCFFCC"/>
      <color rgb="FF6699FF"/>
      <color rgb="FFCCCCFF"/>
      <color rgb="FF99CCFF"/>
      <color rgb="FFCCECFF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FG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4.7109375" style="1" customWidth="1"/>
    <col min="2" max="2" width="13.85546875" style="1" customWidth="1"/>
    <col min="3" max="3" width="13.5703125" style="1" customWidth="1"/>
    <col min="4" max="4" width="13.140625" style="1" customWidth="1"/>
    <col min="5" max="5" width="5.140625" style="1" customWidth="1"/>
    <col min="6" max="6" width="13.7109375" style="1" customWidth="1"/>
    <col min="7" max="7" width="10.140625" style="1" customWidth="1"/>
    <col min="8" max="8" width="13" style="1" customWidth="1"/>
    <col min="9" max="9" width="11.7109375" style="1" customWidth="1"/>
    <col min="10" max="10" width="13.140625" style="1" customWidth="1"/>
    <col min="11" max="11" width="13.5703125" style="1" customWidth="1"/>
    <col min="12" max="12" width="14.28515625" style="1" customWidth="1"/>
    <col min="13" max="13" width="22.140625" style="1" customWidth="1"/>
    <col min="14" max="16" width="14.28515625" style="1" customWidth="1"/>
    <col min="17" max="18" width="10.5703125" style="1" bestFit="1" customWidth="1"/>
    <col min="19" max="19" width="11" style="1" bestFit="1" customWidth="1"/>
    <col min="20" max="20" width="9.140625" style="1"/>
    <col min="21" max="21" width="26" style="1" customWidth="1"/>
    <col min="22" max="16384" width="9.140625" style="1"/>
  </cols>
  <sheetData>
    <row r="1" spans="1:25" ht="21.75" customHeight="1">
      <c r="A1" s="72" t="s">
        <v>366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25" ht="15.75">
      <c r="A2" s="66" t="s">
        <v>394</v>
      </c>
    </row>
    <row r="3" spans="1:25" ht="114" customHeight="1">
      <c r="A3" s="75" t="s">
        <v>15</v>
      </c>
      <c r="B3" s="76" t="s">
        <v>387</v>
      </c>
      <c r="C3" s="77"/>
      <c r="D3" s="77"/>
      <c r="E3" s="78"/>
      <c r="F3" s="76" t="s">
        <v>388</v>
      </c>
      <c r="G3" s="78"/>
      <c r="H3" s="80" t="s">
        <v>371</v>
      </c>
      <c r="I3" s="79" t="s">
        <v>365</v>
      </c>
      <c r="J3" s="75" t="s">
        <v>367</v>
      </c>
      <c r="K3" s="75" t="s">
        <v>383</v>
      </c>
      <c r="L3" s="75" t="s">
        <v>363</v>
      </c>
      <c r="M3" s="73" t="s">
        <v>398</v>
      </c>
      <c r="N3" s="73" t="s">
        <v>396</v>
      </c>
      <c r="O3" s="73" t="s">
        <v>392</v>
      </c>
      <c r="P3" s="75" t="s">
        <v>397</v>
      </c>
    </row>
    <row r="4" spans="1:25" ht="84.95" customHeight="1">
      <c r="A4" s="75"/>
      <c r="B4" s="57" t="s">
        <v>357</v>
      </c>
      <c r="C4" s="57" t="s">
        <v>358</v>
      </c>
      <c r="D4" s="58" t="s">
        <v>372</v>
      </c>
      <c r="E4" s="57" t="s">
        <v>16</v>
      </c>
      <c r="F4" s="62" t="s">
        <v>385</v>
      </c>
      <c r="G4" s="63" t="s">
        <v>16</v>
      </c>
      <c r="H4" s="80"/>
      <c r="I4" s="79"/>
      <c r="J4" s="75"/>
      <c r="K4" s="75"/>
      <c r="L4" s="75"/>
      <c r="M4" s="74"/>
      <c r="N4" s="74"/>
      <c r="O4" s="74"/>
      <c r="P4" s="75"/>
    </row>
    <row r="5" spans="1:25" s="18" customFormat="1" ht="14.1" customHeight="1">
      <c r="A5" s="24">
        <v>1</v>
      </c>
      <c r="B5" s="24">
        <v>2</v>
      </c>
      <c r="C5" s="24">
        <v>3</v>
      </c>
      <c r="D5" s="24" t="s">
        <v>368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 t="s">
        <v>389</v>
      </c>
      <c r="K5" s="24" t="s">
        <v>390</v>
      </c>
      <c r="L5" s="24" t="s">
        <v>391</v>
      </c>
      <c r="M5" s="24">
        <v>13</v>
      </c>
      <c r="N5" s="24" t="s">
        <v>399</v>
      </c>
      <c r="O5" s="24">
        <v>15</v>
      </c>
      <c r="P5" s="24" t="s">
        <v>400</v>
      </c>
      <c r="Q5" s="1"/>
      <c r="R5" s="1"/>
      <c r="S5" s="1"/>
      <c r="T5" s="1"/>
      <c r="U5" s="1"/>
      <c r="V5" s="1"/>
      <c r="W5" s="1"/>
      <c r="X5" s="1"/>
      <c r="Y5" s="1"/>
    </row>
    <row r="6" spans="1:25" s="3" customFormat="1" ht="32.85" customHeight="1">
      <c r="A6" s="34" t="s">
        <v>386</v>
      </c>
      <c r="B6" s="35">
        <f>SUM(B7:B16)</f>
        <v>2622763.3999999994</v>
      </c>
      <c r="C6" s="35">
        <f>SUM(C7:C16)</f>
        <v>2602470.02666</v>
      </c>
      <c r="D6" s="6">
        <f>IF(C6/B6&gt;1.2,IF((C6/B6-1.2)*0.1+1.2&gt;1.3,1.3,(C6/B6-1.2)*0.1+1.2),C6/B6)</f>
        <v>0.99226259854777621</v>
      </c>
      <c r="E6" s="20"/>
      <c r="F6" s="20"/>
      <c r="G6" s="20"/>
      <c r="H6" s="21"/>
      <c r="I6" s="19">
        <f>SUM(I7:I16)</f>
        <v>2006229</v>
      </c>
      <c r="J6" s="32">
        <f>SUM(J7:J16)</f>
        <v>182384.45454545453</v>
      </c>
      <c r="K6" s="32">
        <f>SUM(K7:K16)</f>
        <v>179821.09999999998</v>
      </c>
      <c r="L6" s="32">
        <f>SUM(L7:L16)</f>
        <v>-2563.3545454545447</v>
      </c>
      <c r="M6" s="32">
        <f t="shared" ref="M6:N6" si="0">SUM(M7:M16)</f>
        <v>850.59999999999809</v>
      </c>
      <c r="N6" s="32">
        <f t="shared" si="0"/>
        <v>182140</v>
      </c>
      <c r="O6" s="32">
        <f t="shared" ref="O6:P6" si="1">SUM(O7:O16)</f>
        <v>0</v>
      </c>
      <c r="P6" s="32">
        <f t="shared" si="1"/>
        <v>182140</v>
      </c>
      <c r="Q6" s="65"/>
      <c r="R6" s="1"/>
      <c r="S6" s="1"/>
      <c r="T6" s="1"/>
      <c r="U6" s="1"/>
      <c r="V6" s="1"/>
      <c r="W6" s="1"/>
      <c r="X6" s="1"/>
      <c r="Y6" s="1"/>
    </row>
    <row r="7" spans="1:25" s="2" customFormat="1" ht="17.100000000000001" customHeight="1">
      <c r="A7" s="11" t="s">
        <v>5</v>
      </c>
      <c r="B7" s="69">
        <v>1561609.3</v>
      </c>
      <c r="C7" s="69">
        <v>1540747.6796099998</v>
      </c>
      <c r="D7" s="4">
        <f>IF(E7=0,0,IF(B7=0,1,IF(C7&lt;0,0,IF(C7/B7&gt;1.2,IF((C7/B7-1.2)*0.1+1.2&gt;1.3,1.3,(C7/B7-1.2)*0.1+1.2),C7/B7))))</f>
        <v>0.98664094764932542</v>
      </c>
      <c r="E7" s="10">
        <v>20</v>
      </c>
      <c r="F7" s="5">
        <v>1</v>
      </c>
      <c r="G7" s="5">
        <v>15</v>
      </c>
      <c r="H7" s="40">
        <f>(D7*E7+F7*G7)/(E7+G7)</f>
        <v>0.99236625579961446</v>
      </c>
      <c r="I7" s="41">
        <v>606933</v>
      </c>
      <c r="J7" s="33">
        <f>I7/11</f>
        <v>55175.727272727272</v>
      </c>
      <c r="K7" s="33">
        <f>ROUND(H7*J7,1)</f>
        <v>54754.5</v>
      </c>
      <c r="L7" s="33">
        <f>K7-J7</f>
        <v>-421.22727272727207</v>
      </c>
      <c r="M7" s="33">
        <v>22736.6</v>
      </c>
      <c r="N7" s="33">
        <f>IF((K7+M7)&gt;0,ROUND(K7+M7,1),0)</f>
        <v>77491.100000000006</v>
      </c>
      <c r="O7" s="33"/>
      <c r="P7" s="33">
        <f>ROUND(N7-O7,1)</f>
        <v>77491.100000000006</v>
      </c>
      <c r="Q7" s="65"/>
      <c r="R7" s="65"/>
      <c r="S7" s="1"/>
      <c r="T7" s="67"/>
      <c r="U7" s="1"/>
      <c r="V7" s="1"/>
      <c r="W7" s="1"/>
      <c r="X7" s="1"/>
      <c r="Y7" s="1"/>
    </row>
    <row r="8" spans="1:25" s="2" customFormat="1" ht="17.100000000000001" customHeight="1">
      <c r="A8" s="11" t="s">
        <v>6</v>
      </c>
      <c r="B8" s="69">
        <v>631653.5</v>
      </c>
      <c r="C8" s="69">
        <v>676372.13354000042</v>
      </c>
      <c r="D8" s="4">
        <f t="shared" ref="D8:D15" si="2">IF(E8=0,0,IF(B8=0,1,IF(C8&lt;0,0,IF(C8/B8&gt;1.2,IF((C8/B8-1.2)*0.1+1.2&gt;1.3,1.3,(C8/B8-1.2)*0.1+1.2),C8/B8))))</f>
        <v>1.0707961462099085</v>
      </c>
      <c r="E8" s="10">
        <v>20</v>
      </c>
      <c r="F8" s="5">
        <v>1</v>
      </c>
      <c r="G8" s="5">
        <v>15</v>
      </c>
      <c r="H8" s="40">
        <f t="shared" ref="H8:H26" si="3">(D8*E8+F8*G8)/(E8+G8)</f>
        <v>1.0404549406913763</v>
      </c>
      <c r="I8" s="41">
        <v>511988</v>
      </c>
      <c r="J8" s="33">
        <f t="shared" ref="J8:J54" si="4">I8/11</f>
        <v>46544.36363636364</v>
      </c>
      <c r="K8" s="33">
        <f t="shared" ref="K8:K54" si="5">ROUND(H8*J8,1)</f>
        <v>48427.3</v>
      </c>
      <c r="L8" s="33">
        <f t="shared" ref="L8:L54" si="6">K8-J8</f>
        <v>1882.9363636363632</v>
      </c>
      <c r="M8" s="33">
        <v>5036.8</v>
      </c>
      <c r="N8" s="33">
        <f t="shared" ref="N8:N54" si="7">IF((K8+M8)&gt;0,ROUND(K8+M8,1),0)</f>
        <v>53464.1</v>
      </c>
      <c r="O8" s="33"/>
      <c r="P8" s="33">
        <f t="shared" ref="P8:P54" si="8">ROUND(N8-O8,1)</f>
        <v>53464.1</v>
      </c>
      <c r="Q8" s="65"/>
      <c r="R8" s="65"/>
      <c r="S8" s="1"/>
      <c r="T8" s="67"/>
      <c r="U8" s="1"/>
      <c r="V8" s="1"/>
      <c r="W8" s="1"/>
      <c r="X8" s="1"/>
      <c r="Y8" s="1"/>
    </row>
    <row r="9" spans="1:25" s="2" customFormat="1" ht="17.100000000000001" customHeight="1">
      <c r="A9" s="11" t="s">
        <v>7</v>
      </c>
      <c r="B9" s="69">
        <v>122463.6</v>
      </c>
      <c r="C9" s="69">
        <v>125652.02399999987</v>
      </c>
      <c r="D9" s="4">
        <f t="shared" si="2"/>
        <v>1.0260356873389307</v>
      </c>
      <c r="E9" s="10">
        <v>20</v>
      </c>
      <c r="F9" s="5">
        <v>1</v>
      </c>
      <c r="G9" s="5">
        <v>15</v>
      </c>
      <c r="H9" s="40">
        <f t="shared" si="3"/>
        <v>1.0148775356222461</v>
      </c>
      <c r="I9" s="41">
        <v>246745</v>
      </c>
      <c r="J9" s="33">
        <f t="shared" si="4"/>
        <v>22431.363636363636</v>
      </c>
      <c r="K9" s="33">
        <f t="shared" si="5"/>
        <v>22765.1</v>
      </c>
      <c r="L9" s="33">
        <f t="shared" si="6"/>
        <v>333.73636363636251</v>
      </c>
      <c r="M9" s="33">
        <v>5154.3999999999996</v>
      </c>
      <c r="N9" s="33">
        <f t="shared" si="7"/>
        <v>27919.5</v>
      </c>
      <c r="O9" s="33"/>
      <c r="P9" s="33">
        <f t="shared" si="8"/>
        <v>27919.5</v>
      </c>
      <c r="Q9" s="65"/>
      <c r="R9" s="65"/>
      <c r="S9" s="1"/>
      <c r="T9" s="67"/>
      <c r="U9" s="1"/>
      <c r="V9" s="1"/>
      <c r="W9" s="1"/>
      <c r="X9" s="1"/>
      <c r="Y9" s="1"/>
    </row>
    <row r="10" spans="1:25" s="2" customFormat="1" ht="17.100000000000001" customHeight="1">
      <c r="A10" s="11" t="s">
        <v>8</v>
      </c>
      <c r="B10" s="69">
        <v>105665.4</v>
      </c>
      <c r="C10" s="69">
        <v>81952.31751000011</v>
      </c>
      <c r="D10" s="4">
        <f t="shared" si="2"/>
        <v>0.77558327995730025</v>
      </c>
      <c r="E10" s="10">
        <v>20</v>
      </c>
      <c r="F10" s="5">
        <v>1</v>
      </c>
      <c r="G10" s="5">
        <v>15</v>
      </c>
      <c r="H10" s="40">
        <f t="shared" si="3"/>
        <v>0.87176187426131446</v>
      </c>
      <c r="I10" s="41">
        <v>72773</v>
      </c>
      <c r="J10" s="33">
        <f t="shared" si="4"/>
        <v>6615.727272727273</v>
      </c>
      <c r="K10" s="33">
        <f t="shared" si="5"/>
        <v>5767.3</v>
      </c>
      <c r="L10" s="33">
        <f t="shared" si="6"/>
        <v>-848.42727272727279</v>
      </c>
      <c r="M10" s="33">
        <v>-2381.1</v>
      </c>
      <c r="N10" s="33">
        <f t="shared" si="7"/>
        <v>3386.2</v>
      </c>
      <c r="O10" s="33"/>
      <c r="P10" s="33">
        <f t="shared" si="8"/>
        <v>3386.2</v>
      </c>
      <c r="Q10" s="65"/>
      <c r="R10" s="65"/>
      <c r="S10" s="1"/>
      <c r="T10" s="67"/>
      <c r="U10" s="1"/>
      <c r="V10" s="1"/>
      <c r="W10" s="1"/>
      <c r="X10" s="1"/>
      <c r="Y10" s="1"/>
    </row>
    <row r="11" spans="1:25" s="2" customFormat="1" ht="17.100000000000001" customHeight="1">
      <c r="A11" s="11" t="s">
        <v>9</v>
      </c>
      <c r="B11" s="69">
        <v>43971.4</v>
      </c>
      <c r="C11" s="69">
        <v>38165.112270000012</v>
      </c>
      <c r="D11" s="4">
        <f t="shared" si="2"/>
        <v>0.867953084732349</v>
      </c>
      <c r="E11" s="10">
        <v>20</v>
      </c>
      <c r="F11" s="5">
        <v>1</v>
      </c>
      <c r="G11" s="5">
        <v>15</v>
      </c>
      <c r="H11" s="40">
        <f t="shared" si="3"/>
        <v>0.9245446198470566</v>
      </c>
      <c r="I11" s="41">
        <v>127160</v>
      </c>
      <c r="J11" s="33">
        <f t="shared" si="4"/>
        <v>11560</v>
      </c>
      <c r="K11" s="33">
        <f t="shared" si="5"/>
        <v>10687.7</v>
      </c>
      <c r="L11" s="33">
        <f t="shared" si="6"/>
        <v>-872.29999999999927</v>
      </c>
      <c r="M11" s="33">
        <v>-6833.3</v>
      </c>
      <c r="N11" s="33">
        <f t="shared" si="7"/>
        <v>3854.4</v>
      </c>
      <c r="O11" s="33"/>
      <c r="P11" s="33">
        <f t="shared" si="8"/>
        <v>3854.4</v>
      </c>
      <c r="Q11" s="65"/>
      <c r="R11" s="65"/>
      <c r="S11" s="1"/>
      <c r="T11" s="67"/>
      <c r="U11" s="1"/>
      <c r="V11" s="1"/>
      <c r="W11" s="1"/>
      <c r="X11" s="1"/>
      <c r="Y11" s="1"/>
    </row>
    <row r="12" spans="1:25" s="2" customFormat="1" ht="17.100000000000001" customHeight="1">
      <c r="A12" s="11" t="s">
        <v>10</v>
      </c>
      <c r="B12" s="69">
        <v>42428.6</v>
      </c>
      <c r="C12" s="69">
        <v>41190.776179999979</v>
      </c>
      <c r="D12" s="4">
        <f t="shared" si="2"/>
        <v>0.97082572085809993</v>
      </c>
      <c r="E12" s="10">
        <v>20</v>
      </c>
      <c r="F12" s="5">
        <v>1</v>
      </c>
      <c r="G12" s="5">
        <v>15</v>
      </c>
      <c r="H12" s="40">
        <f t="shared" si="3"/>
        <v>0.98332898334748564</v>
      </c>
      <c r="I12" s="41">
        <v>56893</v>
      </c>
      <c r="J12" s="33">
        <f t="shared" si="4"/>
        <v>5172.090909090909</v>
      </c>
      <c r="K12" s="33">
        <f t="shared" si="5"/>
        <v>5085.8999999999996</v>
      </c>
      <c r="L12" s="33">
        <f t="shared" si="6"/>
        <v>-86.190909090909372</v>
      </c>
      <c r="M12" s="33">
        <v>1127.5</v>
      </c>
      <c r="N12" s="33">
        <f t="shared" si="7"/>
        <v>6213.4</v>
      </c>
      <c r="O12" s="33"/>
      <c r="P12" s="33">
        <f t="shared" si="8"/>
        <v>6213.4</v>
      </c>
      <c r="Q12" s="65"/>
      <c r="R12" s="65"/>
      <c r="S12" s="1"/>
      <c r="T12" s="67"/>
      <c r="U12" s="1"/>
      <c r="V12" s="1"/>
      <c r="W12" s="1"/>
      <c r="X12" s="1"/>
      <c r="Y12" s="1"/>
    </row>
    <row r="13" spans="1:25" s="2" customFormat="1" ht="17.100000000000001" customHeight="1">
      <c r="A13" s="11" t="s">
        <v>11</v>
      </c>
      <c r="B13" s="69">
        <v>48449.1</v>
      </c>
      <c r="C13" s="69">
        <v>35810.124069999991</v>
      </c>
      <c r="D13" s="4">
        <f t="shared" si="2"/>
        <v>0.73912877783075415</v>
      </c>
      <c r="E13" s="10">
        <v>20</v>
      </c>
      <c r="F13" s="5">
        <v>1</v>
      </c>
      <c r="G13" s="5">
        <v>15</v>
      </c>
      <c r="H13" s="40">
        <f t="shared" si="3"/>
        <v>0.85093073018900234</v>
      </c>
      <c r="I13" s="41">
        <v>113791</v>
      </c>
      <c r="J13" s="33">
        <f t="shared" si="4"/>
        <v>10344.636363636364</v>
      </c>
      <c r="K13" s="33">
        <f t="shared" si="5"/>
        <v>8802.6</v>
      </c>
      <c r="L13" s="33">
        <f t="shared" si="6"/>
        <v>-1542.0363636363636</v>
      </c>
      <c r="M13" s="33">
        <v>-9282.2000000000007</v>
      </c>
      <c r="N13" s="33">
        <f t="shared" si="7"/>
        <v>0</v>
      </c>
      <c r="O13" s="33"/>
      <c r="P13" s="33">
        <f t="shared" si="8"/>
        <v>0</v>
      </c>
      <c r="Q13" s="65"/>
      <c r="R13" s="65"/>
      <c r="S13" s="1"/>
      <c r="T13" s="67"/>
      <c r="U13" s="1"/>
      <c r="V13" s="1"/>
      <c r="W13" s="1"/>
      <c r="X13" s="1"/>
      <c r="Y13" s="1"/>
    </row>
    <row r="14" spans="1:25" s="2" customFormat="1" ht="17.100000000000001" customHeight="1">
      <c r="A14" s="59" t="s">
        <v>12</v>
      </c>
      <c r="B14" s="69">
        <v>12782.4</v>
      </c>
      <c r="C14" s="69">
        <v>10972.220120000005</v>
      </c>
      <c r="D14" s="4">
        <f t="shared" si="2"/>
        <v>0.85838497621729926</v>
      </c>
      <c r="E14" s="10">
        <v>20</v>
      </c>
      <c r="F14" s="5">
        <v>1</v>
      </c>
      <c r="G14" s="5">
        <v>15</v>
      </c>
      <c r="H14" s="40">
        <f t="shared" si="3"/>
        <v>0.91907712926702811</v>
      </c>
      <c r="I14" s="41">
        <v>85207</v>
      </c>
      <c r="J14" s="33">
        <f t="shared" si="4"/>
        <v>7746.090909090909</v>
      </c>
      <c r="K14" s="33">
        <f t="shared" si="5"/>
        <v>7119.3</v>
      </c>
      <c r="L14" s="33">
        <f t="shared" si="6"/>
        <v>-626.79090909090883</v>
      </c>
      <c r="M14" s="33">
        <v>-427.4</v>
      </c>
      <c r="N14" s="33">
        <f t="shared" si="7"/>
        <v>6691.9</v>
      </c>
      <c r="O14" s="33"/>
      <c r="P14" s="33">
        <f t="shared" si="8"/>
        <v>6691.9</v>
      </c>
      <c r="Q14" s="65"/>
      <c r="R14" s="65"/>
      <c r="S14" s="1"/>
      <c r="T14" s="67"/>
      <c r="U14" s="1"/>
      <c r="V14" s="1"/>
      <c r="W14" s="1"/>
      <c r="X14" s="1"/>
      <c r="Y14" s="1"/>
    </row>
    <row r="15" spans="1:25" s="2" customFormat="1" ht="17.100000000000001" customHeight="1">
      <c r="A15" s="11" t="s">
        <v>13</v>
      </c>
      <c r="B15" s="69">
        <v>36246.800000000003</v>
      </c>
      <c r="C15" s="69">
        <v>34240.770649999977</v>
      </c>
      <c r="D15" s="4">
        <f t="shared" si="2"/>
        <v>0.94465637380403167</v>
      </c>
      <c r="E15" s="10">
        <v>20</v>
      </c>
      <c r="F15" s="5">
        <v>1</v>
      </c>
      <c r="G15" s="5">
        <v>15</v>
      </c>
      <c r="H15" s="40">
        <f t="shared" si="3"/>
        <v>0.96837507074516105</v>
      </c>
      <c r="I15" s="41">
        <v>125498</v>
      </c>
      <c r="J15" s="33">
        <f t="shared" si="4"/>
        <v>11408.90909090909</v>
      </c>
      <c r="K15" s="33">
        <f t="shared" si="5"/>
        <v>11048.1</v>
      </c>
      <c r="L15" s="33">
        <f t="shared" si="6"/>
        <v>-360.80909090908972</v>
      </c>
      <c r="M15" s="33">
        <v>-12036.8</v>
      </c>
      <c r="N15" s="33">
        <f t="shared" si="7"/>
        <v>0</v>
      </c>
      <c r="O15" s="33"/>
      <c r="P15" s="33">
        <f t="shared" si="8"/>
        <v>0</v>
      </c>
      <c r="Q15" s="65"/>
      <c r="R15" s="65"/>
      <c r="S15" s="1"/>
      <c r="T15" s="67"/>
      <c r="U15" s="1"/>
      <c r="V15" s="1"/>
      <c r="W15" s="1"/>
      <c r="X15" s="1"/>
      <c r="Y15" s="1"/>
    </row>
    <row r="16" spans="1:25" s="2" customFormat="1" ht="17.100000000000001" customHeight="1">
      <c r="A16" s="11" t="s">
        <v>14</v>
      </c>
      <c r="B16" s="69">
        <v>17493.3</v>
      </c>
      <c r="C16" s="69">
        <v>17366.868709999995</v>
      </c>
      <c r="D16" s="4">
        <f>IF(E16=0,0,IF(B16=0,1,IF(C16&lt;0,0,IF(C16/B16&gt;1.2,IF((C16/B16-1.2)*0.1+1.2&gt;1.3,1.3,(C16/B16-1.2)*0.1+1.2),C16/B16))))</f>
        <v>0.99277258779075395</v>
      </c>
      <c r="E16" s="10">
        <v>20</v>
      </c>
      <c r="F16" s="5">
        <v>1</v>
      </c>
      <c r="G16" s="5">
        <v>15</v>
      </c>
      <c r="H16" s="40">
        <f t="shared" si="3"/>
        <v>0.99587005016614516</v>
      </c>
      <c r="I16" s="41">
        <v>59241</v>
      </c>
      <c r="J16" s="33">
        <f t="shared" si="4"/>
        <v>5385.545454545455</v>
      </c>
      <c r="K16" s="33">
        <f t="shared" si="5"/>
        <v>5363.3</v>
      </c>
      <c r="L16" s="33">
        <f t="shared" si="6"/>
        <v>-22.245454545454777</v>
      </c>
      <c r="M16" s="33">
        <v>-2243.9</v>
      </c>
      <c r="N16" s="33">
        <f t="shared" si="7"/>
        <v>3119.4</v>
      </c>
      <c r="O16" s="33"/>
      <c r="P16" s="33">
        <f t="shared" si="8"/>
        <v>3119.4</v>
      </c>
      <c r="Q16" s="65"/>
      <c r="R16" s="65"/>
      <c r="S16" s="1"/>
      <c r="T16" s="67"/>
      <c r="U16" s="1"/>
      <c r="V16" s="1"/>
      <c r="W16" s="1"/>
      <c r="X16" s="1"/>
      <c r="Y16" s="1"/>
    </row>
    <row r="17" spans="1:25" s="2" customFormat="1" ht="17.100000000000001" customHeight="1">
      <c r="A17" s="34" t="s">
        <v>373</v>
      </c>
      <c r="B17" s="35">
        <f>SUM(B18:B26)</f>
        <v>63175.8</v>
      </c>
      <c r="C17" s="35">
        <f>SUM(C18:C26)</f>
        <v>50251.882560000013</v>
      </c>
      <c r="D17" s="6">
        <f>IF(C17/B17&gt;1.2,IF((C17/B17-1.2)*0.1+1.2&gt;1.3,1.3,(C17/B17-1.2)*0.1+1.2),C17/B17)</f>
        <v>0.79542930299260173</v>
      </c>
      <c r="E17" s="35"/>
      <c r="F17" s="35"/>
      <c r="G17" s="35"/>
      <c r="H17" s="35"/>
      <c r="I17" s="19">
        <f t="shared" ref="I17:P17" si="9">SUM(I18:I26)</f>
        <v>13905</v>
      </c>
      <c r="J17" s="32">
        <f t="shared" si="9"/>
        <v>1264.0909090909092</v>
      </c>
      <c r="K17" s="32">
        <f t="shared" si="9"/>
        <v>1129.3999999999999</v>
      </c>
      <c r="L17" s="32">
        <f t="shared" si="9"/>
        <v>-134.69090909090914</v>
      </c>
      <c r="M17" s="32">
        <f t="shared" si="9"/>
        <v>344</v>
      </c>
      <c r="N17" s="32">
        <f t="shared" si="9"/>
        <v>1473.4</v>
      </c>
      <c r="O17" s="32">
        <f t="shared" si="9"/>
        <v>0</v>
      </c>
      <c r="P17" s="32">
        <f t="shared" si="9"/>
        <v>1473.4</v>
      </c>
      <c r="Q17" s="65"/>
      <c r="T17" s="67"/>
      <c r="U17" s="1"/>
      <c r="V17" s="1"/>
      <c r="W17" s="1"/>
      <c r="X17" s="1"/>
      <c r="Y17" s="1"/>
    </row>
    <row r="18" spans="1:25" s="2" customFormat="1" ht="17.100000000000001" customHeight="1">
      <c r="A18" s="11" t="s">
        <v>374</v>
      </c>
      <c r="B18" s="69">
        <v>4326.1000000000004</v>
      </c>
      <c r="C18" s="69">
        <v>3937.3279399999974</v>
      </c>
      <c r="D18" s="4">
        <f t="shared" ref="D18:D53" si="10">IF(E18=0,0,IF(B18=0,1,IF(C18&lt;0,0,IF(C18/B18&gt;1.2,IF((C18/B18-1.2)*0.1+1.2&gt;1.3,1.3,(C18/B18-1.2)*0.1+1.2),C18/B18))))</f>
        <v>0.91013336261297639</v>
      </c>
      <c r="E18" s="5">
        <v>20</v>
      </c>
      <c r="F18" s="5">
        <f>F$7</f>
        <v>1</v>
      </c>
      <c r="G18" s="5">
        <v>15</v>
      </c>
      <c r="H18" s="40">
        <f t="shared" si="3"/>
        <v>0.9486476357788437</v>
      </c>
      <c r="I18" s="41">
        <v>0</v>
      </c>
      <c r="J18" s="33">
        <f t="shared" si="4"/>
        <v>0</v>
      </c>
      <c r="K18" s="33">
        <f t="shared" si="5"/>
        <v>0</v>
      </c>
      <c r="L18" s="33">
        <f t="shared" si="6"/>
        <v>0</v>
      </c>
      <c r="M18" s="33">
        <v>0</v>
      </c>
      <c r="N18" s="33">
        <f t="shared" si="7"/>
        <v>0</v>
      </c>
      <c r="O18" s="33"/>
      <c r="P18" s="33">
        <f t="shared" si="8"/>
        <v>0</v>
      </c>
      <c r="Q18" s="65"/>
      <c r="R18" s="65"/>
      <c r="S18" s="1"/>
      <c r="T18" s="67"/>
      <c r="U18" s="1"/>
      <c r="V18" s="1"/>
      <c r="W18" s="1"/>
      <c r="X18" s="1"/>
      <c r="Y18" s="1"/>
    </row>
    <row r="19" spans="1:25" s="2" customFormat="1" ht="17.100000000000001" customHeight="1">
      <c r="A19" s="59" t="s">
        <v>375</v>
      </c>
      <c r="B19" s="69">
        <v>10591.6</v>
      </c>
      <c r="C19" s="69">
        <v>9813.9512700000032</v>
      </c>
      <c r="D19" s="4">
        <f t="shared" si="10"/>
        <v>0.92657872937044472</v>
      </c>
      <c r="E19" s="5">
        <v>20</v>
      </c>
      <c r="F19" s="5">
        <f t="shared" ref="F19:F25" si="11">F$7</f>
        <v>1</v>
      </c>
      <c r="G19" s="5">
        <v>15</v>
      </c>
      <c r="H19" s="40">
        <f t="shared" si="3"/>
        <v>0.95804498821168282</v>
      </c>
      <c r="I19" s="41">
        <v>3654</v>
      </c>
      <c r="J19" s="33">
        <f t="shared" si="4"/>
        <v>332.18181818181819</v>
      </c>
      <c r="K19" s="33">
        <f t="shared" si="5"/>
        <v>318.2</v>
      </c>
      <c r="L19" s="33">
        <f t="shared" si="6"/>
        <v>-13.981818181818198</v>
      </c>
      <c r="M19" s="33">
        <v>102.6</v>
      </c>
      <c r="N19" s="33">
        <f t="shared" si="7"/>
        <v>420.8</v>
      </c>
      <c r="O19" s="33"/>
      <c r="P19" s="33">
        <f t="shared" si="8"/>
        <v>420.8</v>
      </c>
      <c r="Q19" s="65"/>
      <c r="R19" s="65"/>
      <c r="S19" s="1"/>
      <c r="T19" s="67"/>
      <c r="U19" s="1"/>
      <c r="V19" s="1"/>
      <c r="W19" s="1"/>
      <c r="X19" s="1"/>
      <c r="Y19" s="1"/>
    </row>
    <row r="20" spans="1:25" s="2" customFormat="1" ht="17.100000000000001" customHeight="1">
      <c r="A20" s="59" t="s">
        <v>376</v>
      </c>
      <c r="B20" s="69">
        <v>4908.7</v>
      </c>
      <c r="C20" s="69">
        <v>4378.2802200000006</v>
      </c>
      <c r="D20" s="4">
        <f t="shared" si="10"/>
        <v>0.89194292175117662</v>
      </c>
      <c r="E20" s="5">
        <v>20</v>
      </c>
      <c r="F20" s="5">
        <f t="shared" si="11"/>
        <v>1</v>
      </c>
      <c r="G20" s="5">
        <v>15</v>
      </c>
      <c r="H20" s="40">
        <f t="shared" si="3"/>
        <v>0.93825309814352953</v>
      </c>
      <c r="I20" s="41">
        <v>998</v>
      </c>
      <c r="J20" s="33">
        <f t="shared" si="4"/>
        <v>90.727272727272734</v>
      </c>
      <c r="K20" s="33">
        <f t="shared" si="5"/>
        <v>85.1</v>
      </c>
      <c r="L20" s="33">
        <f t="shared" si="6"/>
        <v>-5.6272727272727394</v>
      </c>
      <c r="M20" s="33">
        <v>-7.2</v>
      </c>
      <c r="N20" s="33">
        <f t="shared" si="7"/>
        <v>77.900000000000006</v>
      </c>
      <c r="O20" s="33"/>
      <c r="P20" s="33">
        <f t="shared" si="8"/>
        <v>77.900000000000006</v>
      </c>
      <c r="Q20" s="65"/>
      <c r="R20" s="65"/>
      <c r="S20" s="1"/>
      <c r="T20" s="67"/>
      <c r="U20" s="1"/>
      <c r="V20" s="1"/>
      <c r="W20" s="1"/>
      <c r="X20" s="1"/>
      <c r="Y20" s="1"/>
    </row>
    <row r="21" spans="1:25" s="2" customFormat="1" ht="17.100000000000001" customHeight="1">
      <c r="A21" s="59" t="s">
        <v>377</v>
      </c>
      <c r="B21" s="69">
        <v>5919.9</v>
      </c>
      <c r="C21" s="69">
        <v>5872.7913599999993</v>
      </c>
      <c r="D21" s="4">
        <f t="shared" si="10"/>
        <v>0.99204232503927425</v>
      </c>
      <c r="E21" s="5">
        <v>20</v>
      </c>
      <c r="F21" s="5">
        <f t="shared" si="11"/>
        <v>1</v>
      </c>
      <c r="G21" s="5">
        <v>15</v>
      </c>
      <c r="H21" s="40">
        <f t="shared" si="3"/>
        <v>0.99545275716529968</v>
      </c>
      <c r="I21" s="41">
        <v>348</v>
      </c>
      <c r="J21" s="33">
        <f t="shared" si="4"/>
        <v>31.636363636363637</v>
      </c>
      <c r="K21" s="33">
        <f t="shared" si="5"/>
        <v>31.5</v>
      </c>
      <c r="L21" s="33">
        <f t="shared" si="6"/>
        <v>-0.13636363636363669</v>
      </c>
      <c r="M21" s="33">
        <v>5.7</v>
      </c>
      <c r="N21" s="33">
        <f t="shared" si="7"/>
        <v>37.200000000000003</v>
      </c>
      <c r="O21" s="33"/>
      <c r="P21" s="33">
        <f t="shared" si="8"/>
        <v>37.200000000000003</v>
      </c>
      <c r="Q21" s="65"/>
      <c r="R21" s="65"/>
      <c r="S21" s="1"/>
      <c r="T21" s="67"/>
      <c r="U21" s="1"/>
      <c r="V21" s="1"/>
      <c r="W21" s="1"/>
      <c r="X21" s="1"/>
      <c r="Y21" s="1"/>
    </row>
    <row r="22" spans="1:25" s="2" customFormat="1" ht="17.100000000000001" customHeight="1">
      <c r="A22" s="59" t="s">
        <v>378</v>
      </c>
      <c r="B22" s="69">
        <v>6496.2</v>
      </c>
      <c r="C22" s="69">
        <v>2876.2375999999995</v>
      </c>
      <c r="D22" s="4">
        <f t="shared" si="10"/>
        <v>0.44275693482343514</v>
      </c>
      <c r="E22" s="5">
        <v>20</v>
      </c>
      <c r="F22" s="5">
        <f>F$7</f>
        <v>1</v>
      </c>
      <c r="G22" s="5">
        <v>15</v>
      </c>
      <c r="H22" s="40">
        <f t="shared" si="3"/>
        <v>0.68157539132767719</v>
      </c>
      <c r="I22" s="41">
        <v>0</v>
      </c>
      <c r="J22" s="33">
        <f t="shared" si="4"/>
        <v>0</v>
      </c>
      <c r="K22" s="33">
        <f t="shared" si="5"/>
        <v>0</v>
      </c>
      <c r="L22" s="33">
        <f t="shared" si="6"/>
        <v>0</v>
      </c>
      <c r="M22" s="33">
        <v>0</v>
      </c>
      <c r="N22" s="33">
        <f t="shared" si="7"/>
        <v>0</v>
      </c>
      <c r="O22" s="33"/>
      <c r="P22" s="33">
        <f t="shared" si="8"/>
        <v>0</v>
      </c>
      <c r="Q22" s="65"/>
      <c r="R22" s="65"/>
      <c r="S22" s="1"/>
      <c r="T22" s="67"/>
      <c r="U22" s="1"/>
      <c r="V22" s="1"/>
      <c r="W22" s="1"/>
      <c r="X22" s="1"/>
      <c r="Y22" s="1"/>
    </row>
    <row r="23" spans="1:25" s="2" customFormat="1" ht="17.100000000000001" customHeight="1">
      <c r="A23" s="59" t="s">
        <v>379</v>
      </c>
      <c r="B23" s="69">
        <v>7936.3</v>
      </c>
      <c r="C23" s="69">
        <v>6026.3557499999997</v>
      </c>
      <c r="D23" s="4">
        <f t="shared" si="10"/>
        <v>0.75934071922684365</v>
      </c>
      <c r="E23" s="5">
        <v>20</v>
      </c>
      <c r="F23" s="5">
        <f t="shared" si="11"/>
        <v>1</v>
      </c>
      <c r="G23" s="5">
        <v>15</v>
      </c>
      <c r="H23" s="40">
        <f t="shared" si="3"/>
        <v>0.86248041098676786</v>
      </c>
      <c r="I23" s="41">
        <v>0</v>
      </c>
      <c r="J23" s="33">
        <f t="shared" si="4"/>
        <v>0</v>
      </c>
      <c r="K23" s="33">
        <f t="shared" si="5"/>
        <v>0</v>
      </c>
      <c r="L23" s="33">
        <f t="shared" si="6"/>
        <v>0</v>
      </c>
      <c r="M23" s="33">
        <v>0</v>
      </c>
      <c r="N23" s="33">
        <f t="shared" si="7"/>
        <v>0</v>
      </c>
      <c r="O23" s="33"/>
      <c r="P23" s="33">
        <f t="shared" si="8"/>
        <v>0</v>
      </c>
      <c r="Q23" s="65"/>
      <c r="R23" s="65"/>
      <c r="S23" s="1"/>
      <c r="T23" s="67"/>
      <c r="U23" s="1"/>
      <c r="V23" s="1"/>
      <c r="W23" s="1"/>
      <c r="X23" s="1"/>
      <c r="Y23" s="1"/>
    </row>
    <row r="24" spans="1:25" s="2" customFormat="1" ht="17.100000000000001" customHeight="1">
      <c r="A24" s="59" t="s">
        <v>380</v>
      </c>
      <c r="B24" s="69">
        <v>13489</v>
      </c>
      <c r="C24" s="69">
        <v>9825.9523599999993</v>
      </c>
      <c r="D24" s="4">
        <f t="shared" si="10"/>
        <v>0.72844186818889456</v>
      </c>
      <c r="E24" s="5">
        <v>20</v>
      </c>
      <c r="F24" s="5">
        <f t="shared" si="11"/>
        <v>1</v>
      </c>
      <c r="G24" s="5">
        <v>15</v>
      </c>
      <c r="H24" s="40">
        <f t="shared" si="3"/>
        <v>0.84482392467936829</v>
      </c>
      <c r="I24" s="41">
        <v>5944</v>
      </c>
      <c r="J24" s="33">
        <f t="shared" si="4"/>
        <v>540.36363636363637</v>
      </c>
      <c r="K24" s="33">
        <f t="shared" si="5"/>
        <v>456.5</v>
      </c>
      <c r="L24" s="33">
        <f t="shared" si="6"/>
        <v>-83.863636363636374</v>
      </c>
      <c r="M24" s="33">
        <v>23.8</v>
      </c>
      <c r="N24" s="33">
        <f t="shared" si="7"/>
        <v>480.3</v>
      </c>
      <c r="O24" s="33"/>
      <c r="P24" s="33">
        <f t="shared" si="8"/>
        <v>480.3</v>
      </c>
      <c r="Q24" s="65"/>
      <c r="R24" s="65"/>
      <c r="S24" s="1"/>
      <c r="T24" s="67"/>
      <c r="U24" s="1"/>
      <c r="V24" s="1"/>
      <c r="W24" s="1"/>
      <c r="X24" s="1"/>
      <c r="Y24" s="1"/>
    </row>
    <row r="25" spans="1:25" s="2" customFormat="1" ht="17.100000000000001" customHeight="1">
      <c r="A25" s="11" t="s">
        <v>382</v>
      </c>
      <c r="B25" s="69">
        <v>2121</v>
      </c>
      <c r="C25" s="69">
        <v>1627.6758200000004</v>
      </c>
      <c r="D25" s="4">
        <f t="shared" si="10"/>
        <v>0.76740962753418218</v>
      </c>
      <c r="E25" s="5">
        <v>20</v>
      </c>
      <c r="F25" s="5">
        <f t="shared" si="11"/>
        <v>1</v>
      </c>
      <c r="G25" s="5">
        <v>15</v>
      </c>
      <c r="H25" s="40">
        <f t="shared" si="3"/>
        <v>0.86709121573381831</v>
      </c>
      <c r="I25" s="41">
        <v>0</v>
      </c>
      <c r="J25" s="33">
        <f t="shared" si="4"/>
        <v>0</v>
      </c>
      <c r="K25" s="33">
        <f t="shared" si="5"/>
        <v>0</v>
      </c>
      <c r="L25" s="33">
        <f t="shared" si="6"/>
        <v>0</v>
      </c>
      <c r="M25" s="33">
        <v>0</v>
      </c>
      <c r="N25" s="33">
        <f t="shared" si="7"/>
        <v>0</v>
      </c>
      <c r="O25" s="33"/>
      <c r="P25" s="33">
        <f t="shared" si="8"/>
        <v>0</v>
      </c>
      <c r="Q25" s="65"/>
      <c r="R25" s="65"/>
      <c r="S25" s="1"/>
      <c r="T25" s="67"/>
      <c r="U25" s="1"/>
      <c r="V25" s="1"/>
      <c r="W25" s="1"/>
      <c r="X25" s="1"/>
      <c r="Y25" s="1"/>
    </row>
    <row r="26" spans="1:25" s="2" customFormat="1" ht="17.100000000000001" customHeight="1">
      <c r="A26" s="11" t="s">
        <v>381</v>
      </c>
      <c r="B26" s="69">
        <v>7387</v>
      </c>
      <c r="C26" s="69">
        <v>5893.3102400000025</v>
      </c>
      <c r="D26" s="4">
        <f t="shared" si="10"/>
        <v>0.797794807093543</v>
      </c>
      <c r="E26" s="5">
        <v>20</v>
      </c>
      <c r="F26" s="5">
        <f>F$7</f>
        <v>1</v>
      </c>
      <c r="G26" s="5">
        <v>15</v>
      </c>
      <c r="H26" s="40">
        <f t="shared" si="3"/>
        <v>0.88445417548202454</v>
      </c>
      <c r="I26" s="41">
        <v>2961</v>
      </c>
      <c r="J26" s="33">
        <f t="shared" si="4"/>
        <v>269.18181818181819</v>
      </c>
      <c r="K26" s="33">
        <f t="shared" si="5"/>
        <v>238.1</v>
      </c>
      <c r="L26" s="33">
        <f t="shared" si="6"/>
        <v>-31.081818181818193</v>
      </c>
      <c r="M26" s="33">
        <v>219.1</v>
      </c>
      <c r="N26" s="33">
        <f t="shared" si="7"/>
        <v>457.2</v>
      </c>
      <c r="O26" s="33"/>
      <c r="P26" s="33">
        <f t="shared" si="8"/>
        <v>457.2</v>
      </c>
      <c r="Q26" s="65"/>
      <c r="R26" s="65"/>
      <c r="S26" s="1"/>
      <c r="T26" s="67"/>
      <c r="U26" s="1"/>
      <c r="V26" s="1"/>
      <c r="W26" s="1"/>
      <c r="X26" s="1"/>
      <c r="Y26" s="1"/>
    </row>
    <row r="27" spans="1:25" s="2" customFormat="1" ht="17.100000000000001" customHeight="1">
      <c r="A27" s="14" t="s">
        <v>17</v>
      </c>
      <c r="B27" s="35">
        <f>SUM(B28:B54)</f>
        <v>545344.5</v>
      </c>
      <c r="C27" s="35">
        <f>SUM(C28:C54)</f>
        <v>530343.88450000004</v>
      </c>
      <c r="D27" s="6">
        <f>IF(C27/B27&gt;1.2,IF((C27/B27-1.2)*0.1+1.2&gt;1.3,1.3,(C27/B27-1.2)*0.1+1.2),C27/B27)</f>
        <v>0.97249332211106931</v>
      </c>
      <c r="E27" s="20"/>
      <c r="F27" s="20"/>
      <c r="G27" s="20"/>
      <c r="H27" s="21"/>
      <c r="I27" s="19">
        <f>SUM(I28:I54)</f>
        <v>904011</v>
      </c>
      <c r="J27" s="32">
        <f>SUM(J28:J54)</f>
        <v>82182.818181818191</v>
      </c>
      <c r="K27" s="32">
        <f>SUM(K28:K54)</f>
        <v>81132.599999999991</v>
      </c>
      <c r="L27" s="32">
        <f>SUM(L28:L54)</f>
        <v>-1050.2181818181834</v>
      </c>
      <c r="M27" s="32">
        <f t="shared" ref="M27:N27" si="12">SUM(M28:M54)</f>
        <v>6678.3999999999987</v>
      </c>
      <c r="N27" s="32">
        <f t="shared" si="12"/>
        <v>87931.099999999977</v>
      </c>
      <c r="O27" s="32">
        <f t="shared" ref="O27:P27" si="13">SUM(O28:O54)</f>
        <v>0</v>
      </c>
      <c r="P27" s="32">
        <f t="shared" si="13"/>
        <v>87931.099999999977</v>
      </c>
      <c r="Q27" s="65"/>
      <c r="T27" s="67"/>
      <c r="U27" s="1"/>
      <c r="V27" s="1"/>
      <c r="W27" s="1"/>
      <c r="X27" s="1"/>
      <c r="Y27" s="1"/>
    </row>
    <row r="28" spans="1:25" s="2" customFormat="1" ht="17.100000000000001" customHeight="1">
      <c r="A28" s="12" t="s">
        <v>0</v>
      </c>
      <c r="B28" s="69">
        <v>5653.6</v>
      </c>
      <c r="C28" s="69">
        <v>5569.8416100000031</v>
      </c>
      <c r="D28" s="4">
        <f t="shared" si="10"/>
        <v>0.98518494587519501</v>
      </c>
      <c r="E28" s="10">
        <v>15</v>
      </c>
      <c r="F28" s="5">
        <v>1</v>
      </c>
      <c r="G28" s="5">
        <v>10</v>
      </c>
      <c r="H28" s="40">
        <f>(D28*E28+F28*G28)/(E28+G28)</f>
        <v>0.99111096752511696</v>
      </c>
      <c r="I28" s="41">
        <v>28237</v>
      </c>
      <c r="J28" s="33">
        <f t="shared" si="4"/>
        <v>2567</v>
      </c>
      <c r="K28" s="33">
        <f t="shared" si="5"/>
        <v>2544.1999999999998</v>
      </c>
      <c r="L28" s="33">
        <f t="shared" si="6"/>
        <v>-22.800000000000182</v>
      </c>
      <c r="M28" s="33">
        <v>-1452.3</v>
      </c>
      <c r="N28" s="33">
        <f t="shared" si="7"/>
        <v>1091.9000000000001</v>
      </c>
      <c r="O28" s="33"/>
      <c r="P28" s="33">
        <f t="shared" si="8"/>
        <v>1091.9000000000001</v>
      </c>
      <c r="Q28" s="65"/>
      <c r="R28" s="65"/>
      <c r="S28" s="1"/>
      <c r="T28" s="67"/>
      <c r="U28" s="1"/>
      <c r="V28" s="1"/>
      <c r="W28" s="1"/>
      <c r="X28" s="1"/>
      <c r="Y28" s="1"/>
    </row>
    <row r="29" spans="1:25" s="2" customFormat="1" ht="17.100000000000001" customHeight="1">
      <c r="A29" s="12" t="s">
        <v>18</v>
      </c>
      <c r="B29" s="69">
        <v>20051.900000000001</v>
      </c>
      <c r="C29" s="69">
        <v>26296.105050000013</v>
      </c>
      <c r="D29" s="4">
        <f t="shared" si="10"/>
        <v>1.2111402163884719</v>
      </c>
      <c r="E29" s="10">
        <v>15</v>
      </c>
      <c r="F29" s="5">
        <v>1</v>
      </c>
      <c r="G29" s="5">
        <v>10</v>
      </c>
      <c r="H29" s="40">
        <f t="shared" ref="H29:H54" si="14">(D29*E29+F29*G29)/(E29+G29)</f>
        <v>1.1266841298330832</v>
      </c>
      <c r="I29" s="41">
        <v>37717</v>
      </c>
      <c r="J29" s="33">
        <f t="shared" si="4"/>
        <v>3428.818181818182</v>
      </c>
      <c r="K29" s="33">
        <f t="shared" si="5"/>
        <v>3863.2</v>
      </c>
      <c r="L29" s="33">
        <f t="shared" si="6"/>
        <v>434.38181818181783</v>
      </c>
      <c r="M29" s="33">
        <v>186.6</v>
      </c>
      <c r="N29" s="33">
        <f t="shared" si="7"/>
        <v>4049.8</v>
      </c>
      <c r="O29" s="33"/>
      <c r="P29" s="33">
        <f t="shared" si="8"/>
        <v>4049.8</v>
      </c>
      <c r="Q29" s="65"/>
      <c r="R29" s="65"/>
      <c r="S29" s="1"/>
      <c r="T29" s="67"/>
      <c r="U29" s="1"/>
      <c r="V29" s="1"/>
      <c r="W29" s="1"/>
      <c r="X29" s="1"/>
      <c r="Y29" s="1"/>
    </row>
    <row r="30" spans="1:25" s="2" customFormat="1" ht="17.100000000000001" customHeight="1">
      <c r="A30" s="12" t="s">
        <v>19</v>
      </c>
      <c r="B30" s="69">
        <v>8120.7</v>
      </c>
      <c r="C30" s="69">
        <v>6801.9794700000066</v>
      </c>
      <c r="D30" s="4">
        <f t="shared" si="10"/>
        <v>0.83760999298090144</v>
      </c>
      <c r="E30" s="10">
        <v>15</v>
      </c>
      <c r="F30" s="5">
        <v>1</v>
      </c>
      <c r="G30" s="5">
        <v>10</v>
      </c>
      <c r="H30" s="40">
        <f t="shared" si="14"/>
        <v>0.90256599578854091</v>
      </c>
      <c r="I30" s="41">
        <v>26147</v>
      </c>
      <c r="J30" s="33">
        <f t="shared" si="4"/>
        <v>2377</v>
      </c>
      <c r="K30" s="33">
        <f t="shared" si="5"/>
        <v>2145.4</v>
      </c>
      <c r="L30" s="33">
        <f t="shared" si="6"/>
        <v>-231.59999999999991</v>
      </c>
      <c r="M30" s="33">
        <v>-501.6</v>
      </c>
      <c r="N30" s="33">
        <f t="shared" si="7"/>
        <v>1643.8</v>
      </c>
      <c r="O30" s="33"/>
      <c r="P30" s="33">
        <f t="shared" si="8"/>
        <v>1643.8</v>
      </c>
      <c r="Q30" s="65"/>
      <c r="R30" s="65"/>
      <c r="S30" s="1"/>
      <c r="T30" s="67"/>
      <c r="U30" s="1"/>
      <c r="V30" s="1"/>
      <c r="W30" s="1"/>
      <c r="X30" s="1"/>
      <c r="Y30" s="1"/>
    </row>
    <row r="31" spans="1:25" s="2" customFormat="1" ht="17.100000000000001" customHeight="1">
      <c r="A31" s="12" t="s">
        <v>20</v>
      </c>
      <c r="B31" s="69">
        <v>13879.3</v>
      </c>
      <c r="C31" s="69">
        <v>11442.810460000008</v>
      </c>
      <c r="D31" s="4">
        <f t="shared" si="10"/>
        <v>0.82445155447320895</v>
      </c>
      <c r="E31" s="10">
        <v>15</v>
      </c>
      <c r="F31" s="5">
        <v>1</v>
      </c>
      <c r="G31" s="5">
        <v>10</v>
      </c>
      <c r="H31" s="40">
        <f t="shared" si="14"/>
        <v>0.8946709326839255</v>
      </c>
      <c r="I31" s="41">
        <v>30785</v>
      </c>
      <c r="J31" s="33">
        <f t="shared" si="4"/>
        <v>2798.6363636363635</v>
      </c>
      <c r="K31" s="33">
        <f t="shared" si="5"/>
        <v>2503.9</v>
      </c>
      <c r="L31" s="33">
        <f t="shared" si="6"/>
        <v>-294.73636363636342</v>
      </c>
      <c r="M31" s="33">
        <v>-955.8</v>
      </c>
      <c r="N31" s="33">
        <f t="shared" si="7"/>
        <v>1548.1</v>
      </c>
      <c r="O31" s="33"/>
      <c r="P31" s="33">
        <f t="shared" si="8"/>
        <v>1548.1</v>
      </c>
      <c r="Q31" s="65"/>
      <c r="R31" s="65"/>
      <c r="S31" s="1"/>
      <c r="T31" s="67"/>
      <c r="U31" s="1"/>
      <c r="V31" s="1"/>
      <c r="W31" s="1"/>
      <c r="X31" s="1"/>
      <c r="Y31" s="1"/>
    </row>
    <row r="32" spans="1:25" s="2" customFormat="1" ht="17.100000000000001" customHeight="1">
      <c r="A32" s="12" t="s">
        <v>21</v>
      </c>
      <c r="B32" s="69">
        <v>12546.5</v>
      </c>
      <c r="C32" s="69">
        <v>10251.209670000002</v>
      </c>
      <c r="D32" s="4">
        <f t="shared" si="10"/>
        <v>0.81705732036823031</v>
      </c>
      <c r="E32" s="10">
        <v>15</v>
      </c>
      <c r="F32" s="5">
        <v>1</v>
      </c>
      <c r="G32" s="5">
        <v>10</v>
      </c>
      <c r="H32" s="40">
        <f t="shared" si="14"/>
        <v>0.89023439222093825</v>
      </c>
      <c r="I32" s="41">
        <v>41489</v>
      </c>
      <c r="J32" s="33">
        <f t="shared" si="4"/>
        <v>3771.7272727272725</v>
      </c>
      <c r="K32" s="33">
        <f t="shared" si="5"/>
        <v>3357.7</v>
      </c>
      <c r="L32" s="33">
        <f t="shared" si="6"/>
        <v>-414.0272727272727</v>
      </c>
      <c r="M32" s="33">
        <v>-193.9</v>
      </c>
      <c r="N32" s="33">
        <f t="shared" si="7"/>
        <v>3163.8</v>
      </c>
      <c r="O32" s="33"/>
      <c r="P32" s="33">
        <f t="shared" si="8"/>
        <v>3163.8</v>
      </c>
      <c r="Q32" s="65"/>
      <c r="R32" s="65"/>
      <c r="S32" s="1"/>
      <c r="T32" s="67"/>
      <c r="U32" s="1"/>
      <c r="V32" s="1"/>
      <c r="W32" s="1"/>
      <c r="X32" s="1"/>
      <c r="Y32" s="1"/>
    </row>
    <row r="33" spans="1:25" s="2" customFormat="1" ht="17.100000000000001" customHeight="1">
      <c r="A33" s="12" t="s">
        <v>22</v>
      </c>
      <c r="B33" s="69">
        <v>8893.6</v>
      </c>
      <c r="C33" s="69">
        <v>8161.0506200000045</v>
      </c>
      <c r="D33" s="4">
        <f t="shared" si="10"/>
        <v>0.91763184986956958</v>
      </c>
      <c r="E33" s="10">
        <v>15</v>
      </c>
      <c r="F33" s="5">
        <v>1</v>
      </c>
      <c r="G33" s="5">
        <v>10</v>
      </c>
      <c r="H33" s="40">
        <f t="shared" si="14"/>
        <v>0.95057910992174177</v>
      </c>
      <c r="I33" s="41">
        <v>37470</v>
      </c>
      <c r="J33" s="33">
        <f t="shared" si="4"/>
        <v>3406.3636363636365</v>
      </c>
      <c r="K33" s="33">
        <f t="shared" si="5"/>
        <v>3238</v>
      </c>
      <c r="L33" s="33">
        <f t="shared" si="6"/>
        <v>-168.36363636363649</v>
      </c>
      <c r="M33" s="33">
        <v>218</v>
      </c>
      <c r="N33" s="33">
        <f t="shared" si="7"/>
        <v>3456</v>
      </c>
      <c r="O33" s="33"/>
      <c r="P33" s="33">
        <f t="shared" si="8"/>
        <v>3456</v>
      </c>
      <c r="Q33" s="65"/>
      <c r="R33" s="65"/>
      <c r="S33" s="1"/>
      <c r="T33" s="67"/>
      <c r="U33" s="1"/>
      <c r="V33" s="1"/>
      <c r="W33" s="1"/>
      <c r="X33" s="1"/>
      <c r="Y33" s="1"/>
    </row>
    <row r="34" spans="1:25" s="2" customFormat="1" ht="17.100000000000001" customHeight="1">
      <c r="A34" s="12" t="s">
        <v>23</v>
      </c>
      <c r="B34" s="69">
        <v>119803.4</v>
      </c>
      <c r="C34" s="69">
        <v>107004.89513999998</v>
      </c>
      <c r="D34" s="4">
        <f t="shared" si="10"/>
        <v>0.89317077094640041</v>
      </c>
      <c r="E34" s="10">
        <v>15</v>
      </c>
      <c r="F34" s="5">
        <v>1</v>
      </c>
      <c r="G34" s="5">
        <v>10</v>
      </c>
      <c r="H34" s="40">
        <f t="shared" si="14"/>
        <v>0.93590246256784027</v>
      </c>
      <c r="I34" s="41">
        <v>26944</v>
      </c>
      <c r="J34" s="33">
        <f t="shared" si="4"/>
        <v>2449.4545454545455</v>
      </c>
      <c r="K34" s="33">
        <f t="shared" si="5"/>
        <v>2292.5</v>
      </c>
      <c r="L34" s="33">
        <f t="shared" si="6"/>
        <v>-156.9545454545455</v>
      </c>
      <c r="M34" s="33">
        <v>778.6</v>
      </c>
      <c r="N34" s="33">
        <f t="shared" si="7"/>
        <v>3071.1</v>
      </c>
      <c r="O34" s="33"/>
      <c r="P34" s="33">
        <f t="shared" si="8"/>
        <v>3071.1</v>
      </c>
      <c r="Q34" s="65"/>
      <c r="R34" s="65"/>
      <c r="S34" s="1"/>
      <c r="T34" s="67"/>
      <c r="U34" s="1"/>
      <c r="V34" s="1"/>
      <c r="W34" s="1"/>
      <c r="X34" s="1"/>
      <c r="Y34" s="1"/>
    </row>
    <row r="35" spans="1:25" s="2" customFormat="1" ht="17.100000000000001" customHeight="1">
      <c r="A35" s="12" t="s">
        <v>24</v>
      </c>
      <c r="B35" s="69">
        <v>3813.1</v>
      </c>
      <c r="C35" s="69">
        <v>4784.2426200000009</v>
      </c>
      <c r="D35" s="4">
        <f t="shared" si="10"/>
        <v>1.2054685851406992</v>
      </c>
      <c r="E35" s="10">
        <v>15</v>
      </c>
      <c r="F35" s="5">
        <v>1</v>
      </c>
      <c r="G35" s="5">
        <v>10</v>
      </c>
      <c r="H35" s="40">
        <f t="shared" si="14"/>
        <v>1.1232811510844194</v>
      </c>
      <c r="I35" s="41">
        <v>18455</v>
      </c>
      <c r="J35" s="33">
        <f t="shared" si="4"/>
        <v>1677.7272727272727</v>
      </c>
      <c r="K35" s="33">
        <f t="shared" si="5"/>
        <v>1884.6</v>
      </c>
      <c r="L35" s="33">
        <f t="shared" si="6"/>
        <v>206.87272727272716</v>
      </c>
      <c r="M35" s="33">
        <v>-458.7</v>
      </c>
      <c r="N35" s="33">
        <f t="shared" si="7"/>
        <v>1425.9</v>
      </c>
      <c r="O35" s="33"/>
      <c r="P35" s="33">
        <f t="shared" si="8"/>
        <v>1425.9</v>
      </c>
      <c r="Q35" s="65"/>
      <c r="R35" s="65"/>
      <c r="S35" s="1"/>
      <c r="T35" s="67"/>
      <c r="U35" s="1"/>
      <c r="V35" s="1"/>
      <c r="W35" s="1"/>
      <c r="X35" s="1"/>
      <c r="Y35" s="1"/>
    </row>
    <row r="36" spans="1:25" s="2" customFormat="1" ht="17.100000000000001" customHeight="1">
      <c r="A36" s="12" t="s">
        <v>25</v>
      </c>
      <c r="B36" s="69">
        <v>5637.5</v>
      </c>
      <c r="C36" s="69">
        <v>7172.6138800000099</v>
      </c>
      <c r="D36" s="4">
        <f t="shared" si="10"/>
        <v>1.2072304014190689</v>
      </c>
      <c r="E36" s="10">
        <v>15</v>
      </c>
      <c r="F36" s="5">
        <v>1</v>
      </c>
      <c r="G36" s="5">
        <v>10</v>
      </c>
      <c r="H36" s="40">
        <f t="shared" si="14"/>
        <v>1.1243382408514413</v>
      </c>
      <c r="I36" s="41">
        <v>40499</v>
      </c>
      <c r="J36" s="33">
        <f t="shared" si="4"/>
        <v>3681.7272727272725</v>
      </c>
      <c r="K36" s="33">
        <f t="shared" si="5"/>
        <v>4139.5</v>
      </c>
      <c r="L36" s="33">
        <f t="shared" si="6"/>
        <v>457.77272727272748</v>
      </c>
      <c r="M36" s="33">
        <v>1701.3</v>
      </c>
      <c r="N36" s="33">
        <f t="shared" si="7"/>
        <v>5840.8</v>
      </c>
      <c r="O36" s="33"/>
      <c r="P36" s="33">
        <f t="shared" si="8"/>
        <v>5840.8</v>
      </c>
      <c r="Q36" s="65"/>
      <c r="R36" s="65"/>
      <c r="S36" s="1"/>
      <c r="T36" s="67"/>
      <c r="U36" s="1"/>
      <c r="V36" s="1"/>
      <c r="W36" s="1"/>
      <c r="X36" s="1"/>
      <c r="Y36" s="1"/>
    </row>
    <row r="37" spans="1:25" s="2" customFormat="1" ht="17.100000000000001" customHeight="1">
      <c r="A37" s="12" t="s">
        <v>26</v>
      </c>
      <c r="B37" s="69">
        <v>3980.6</v>
      </c>
      <c r="C37" s="69">
        <v>4626.9462199999989</v>
      </c>
      <c r="D37" s="4">
        <f t="shared" si="10"/>
        <v>1.1623740692357933</v>
      </c>
      <c r="E37" s="10">
        <v>15</v>
      </c>
      <c r="F37" s="5">
        <v>1</v>
      </c>
      <c r="G37" s="5">
        <v>10</v>
      </c>
      <c r="H37" s="40">
        <f t="shared" si="14"/>
        <v>1.097424441541476</v>
      </c>
      <c r="I37" s="41">
        <v>21598</v>
      </c>
      <c r="J37" s="33">
        <f t="shared" si="4"/>
        <v>1963.4545454545455</v>
      </c>
      <c r="K37" s="33">
        <f t="shared" si="5"/>
        <v>2154.6999999999998</v>
      </c>
      <c r="L37" s="33">
        <f t="shared" si="6"/>
        <v>191.24545454545432</v>
      </c>
      <c r="M37" s="33">
        <v>167.7</v>
      </c>
      <c r="N37" s="33">
        <f t="shared" si="7"/>
        <v>2322.4</v>
      </c>
      <c r="O37" s="33"/>
      <c r="P37" s="33">
        <f t="shared" si="8"/>
        <v>2322.4</v>
      </c>
      <c r="Q37" s="65"/>
      <c r="R37" s="65"/>
      <c r="S37" s="1"/>
      <c r="T37" s="67"/>
      <c r="U37" s="1"/>
      <c r="V37" s="1"/>
      <c r="W37" s="1"/>
      <c r="X37" s="1"/>
      <c r="Y37" s="1"/>
    </row>
    <row r="38" spans="1:25" s="2" customFormat="1" ht="17.100000000000001" customHeight="1">
      <c r="A38" s="12" t="s">
        <v>27</v>
      </c>
      <c r="B38" s="69">
        <v>24129.4</v>
      </c>
      <c r="C38" s="69">
        <v>22674.363029999971</v>
      </c>
      <c r="D38" s="4">
        <f t="shared" si="10"/>
        <v>0.93969858471408196</v>
      </c>
      <c r="E38" s="10">
        <v>15</v>
      </c>
      <c r="F38" s="5">
        <v>1</v>
      </c>
      <c r="G38" s="5">
        <v>10</v>
      </c>
      <c r="H38" s="40">
        <f t="shared" si="14"/>
        <v>0.96381915082844927</v>
      </c>
      <c r="I38" s="41">
        <v>14981</v>
      </c>
      <c r="J38" s="33">
        <f t="shared" si="4"/>
        <v>1361.909090909091</v>
      </c>
      <c r="K38" s="33">
        <f t="shared" si="5"/>
        <v>1312.6</v>
      </c>
      <c r="L38" s="33">
        <f t="shared" si="6"/>
        <v>-49.309090909091083</v>
      </c>
      <c r="M38" s="33">
        <v>201.5</v>
      </c>
      <c r="N38" s="33">
        <f t="shared" si="7"/>
        <v>1514.1</v>
      </c>
      <c r="O38" s="33"/>
      <c r="P38" s="33">
        <f t="shared" si="8"/>
        <v>1514.1</v>
      </c>
      <c r="Q38" s="65"/>
      <c r="R38" s="65"/>
      <c r="S38" s="1"/>
      <c r="T38" s="67"/>
      <c r="U38" s="1"/>
      <c r="V38" s="1"/>
      <c r="W38" s="1"/>
      <c r="X38" s="1"/>
      <c r="Y38" s="1"/>
    </row>
    <row r="39" spans="1:25" s="2" customFormat="1" ht="17.100000000000001" customHeight="1">
      <c r="A39" s="12" t="s">
        <v>28</v>
      </c>
      <c r="B39" s="69">
        <v>29847.1</v>
      </c>
      <c r="C39" s="69">
        <v>25436.79927000001</v>
      </c>
      <c r="D39" s="4">
        <f t="shared" si="10"/>
        <v>0.85223687627943789</v>
      </c>
      <c r="E39" s="10">
        <v>15</v>
      </c>
      <c r="F39" s="5">
        <v>1</v>
      </c>
      <c r="G39" s="5">
        <v>10</v>
      </c>
      <c r="H39" s="40">
        <f t="shared" si="14"/>
        <v>0.91134212576766271</v>
      </c>
      <c r="I39" s="41">
        <v>24466</v>
      </c>
      <c r="J39" s="33">
        <f t="shared" si="4"/>
        <v>2224.181818181818</v>
      </c>
      <c r="K39" s="33">
        <f t="shared" si="5"/>
        <v>2027</v>
      </c>
      <c r="L39" s="33">
        <f t="shared" si="6"/>
        <v>-197.18181818181802</v>
      </c>
      <c r="M39" s="33">
        <v>-27.2</v>
      </c>
      <c r="N39" s="33">
        <f t="shared" si="7"/>
        <v>1999.8</v>
      </c>
      <c r="O39" s="33"/>
      <c r="P39" s="33">
        <f t="shared" si="8"/>
        <v>1999.8</v>
      </c>
      <c r="Q39" s="65"/>
      <c r="R39" s="65"/>
      <c r="S39" s="1"/>
      <c r="T39" s="67"/>
      <c r="U39" s="1"/>
      <c r="V39" s="1"/>
      <c r="W39" s="1"/>
      <c r="X39" s="1"/>
      <c r="Y39" s="1"/>
    </row>
    <row r="40" spans="1:25" s="2" customFormat="1" ht="17.100000000000001" customHeight="1">
      <c r="A40" s="12" t="s">
        <v>29</v>
      </c>
      <c r="B40" s="69">
        <v>11170.1</v>
      </c>
      <c r="C40" s="69">
        <v>7272.0685700000004</v>
      </c>
      <c r="D40" s="4">
        <f t="shared" si="10"/>
        <v>0.6510298538061432</v>
      </c>
      <c r="E40" s="10">
        <v>15</v>
      </c>
      <c r="F40" s="5">
        <v>1</v>
      </c>
      <c r="G40" s="5">
        <v>10</v>
      </c>
      <c r="H40" s="40">
        <f t="shared" si="14"/>
        <v>0.79061791228368594</v>
      </c>
      <c r="I40" s="41">
        <v>24867</v>
      </c>
      <c r="J40" s="33">
        <f t="shared" si="4"/>
        <v>2260.6363636363635</v>
      </c>
      <c r="K40" s="33">
        <f t="shared" si="5"/>
        <v>1787.3</v>
      </c>
      <c r="L40" s="33">
        <f t="shared" si="6"/>
        <v>-473.33636363636356</v>
      </c>
      <c r="M40" s="33">
        <v>-359.5</v>
      </c>
      <c r="N40" s="33">
        <f t="shared" si="7"/>
        <v>1427.8</v>
      </c>
      <c r="O40" s="33"/>
      <c r="P40" s="33">
        <f t="shared" si="8"/>
        <v>1427.8</v>
      </c>
      <c r="Q40" s="65"/>
      <c r="R40" s="65"/>
      <c r="S40" s="1"/>
      <c r="T40" s="67"/>
      <c r="U40" s="1"/>
      <c r="V40" s="1"/>
      <c r="W40" s="1"/>
      <c r="X40" s="1"/>
      <c r="Y40" s="1"/>
    </row>
    <row r="41" spans="1:25" s="2" customFormat="1" ht="17.100000000000001" customHeight="1">
      <c r="A41" s="12" t="s">
        <v>30</v>
      </c>
      <c r="B41" s="69">
        <v>14868.8</v>
      </c>
      <c r="C41" s="69">
        <v>18243.607210000002</v>
      </c>
      <c r="D41" s="4">
        <f t="shared" si="10"/>
        <v>1.2026972399252125</v>
      </c>
      <c r="E41" s="10">
        <v>15</v>
      </c>
      <c r="F41" s="5">
        <v>1</v>
      </c>
      <c r="G41" s="5">
        <v>10</v>
      </c>
      <c r="H41" s="40">
        <f t="shared" si="14"/>
        <v>1.1216183439551275</v>
      </c>
      <c r="I41" s="41">
        <v>37318</v>
      </c>
      <c r="J41" s="33">
        <f t="shared" si="4"/>
        <v>3392.5454545454545</v>
      </c>
      <c r="K41" s="33">
        <f t="shared" si="5"/>
        <v>3805.1</v>
      </c>
      <c r="L41" s="33">
        <f t="shared" si="6"/>
        <v>412.5545454545454</v>
      </c>
      <c r="M41" s="33">
        <v>1371.1</v>
      </c>
      <c r="N41" s="33">
        <f t="shared" si="7"/>
        <v>5176.2</v>
      </c>
      <c r="O41" s="33"/>
      <c r="P41" s="33">
        <f t="shared" si="8"/>
        <v>5176.2</v>
      </c>
      <c r="Q41" s="65"/>
      <c r="R41" s="65"/>
      <c r="S41" s="1"/>
      <c r="T41" s="67"/>
      <c r="U41" s="1"/>
      <c r="V41" s="1"/>
      <c r="W41" s="1"/>
      <c r="X41" s="1"/>
      <c r="Y41" s="1"/>
    </row>
    <row r="42" spans="1:25" s="2" customFormat="1" ht="17.100000000000001" customHeight="1">
      <c r="A42" s="12" t="s">
        <v>31</v>
      </c>
      <c r="B42" s="69">
        <v>10957.7</v>
      </c>
      <c r="C42" s="69">
        <v>12445.619230000011</v>
      </c>
      <c r="D42" s="4">
        <f t="shared" si="10"/>
        <v>1.1357875493944907</v>
      </c>
      <c r="E42" s="10">
        <v>15</v>
      </c>
      <c r="F42" s="5">
        <v>1</v>
      </c>
      <c r="G42" s="5">
        <v>10</v>
      </c>
      <c r="H42" s="40">
        <f t="shared" si="14"/>
        <v>1.0814725296366945</v>
      </c>
      <c r="I42" s="41">
        <v>32140</v>
      </c>
      <c r="J42" s="33">
        <f t="shared" si="4"/>
        <v>2921.818181818182</v>
      </c>
      <c r="K42" s="33">
        <f t="shared" si="5"/>
        <v>3159.9</v>
      </c>
      <c r="L42" s="33">
        <f t="shared" si="6"/>
        <v>238.08181818181811</v>
      </c>
      <c r="M42" s="33">
        <v>-3280</v>
      </c>
      <c r="N42" s="33">
        <f t="shared" si="7"/>
        <v>0</v>
      </c>
      <c r="O42" s="33"/>
      <c r="P42" s="33">
        <f t="shared" si="8"/>
        <v>0</v>
      </c>
      <c r="Q42" s="65"/>
      <c r="R42" s="65"/>
      <c r="S42" s="1"/>
      <c r="T42" s="67"/>
      <c r="U42" s="1"/>
      <c r="Y42" s="1"/>
    </row>
    <row r="43" spans="1:25" s="2" customFormat="1" ht="17.100000000000001" customHeight="1">
      <c r="A43" s="12" t="s">
        <v>1</v>
      </c>
      <c r="B43" s="69">
        <v>54241.3</v>
      </c>
      <c r="C43" s="69">
        <v>46800.19029999998</v>
      </c>
      <c r="D43" s="4">
        <f t="shared" si="10"/>
        <v>0.86281468733234601</v>
      </c>
      <c r="E43" s="10">
        <v>15</v>
      </c>
      <c r="F43" s="5">
        <v>1</v>
      </c>
      <c r="G43" s="5">
        <v>10</v>
      </c>
      <c r="H43" s="40">
        <f t="shared" si="14"/>
        <v>0.91768881239940758</v>
      </c>
      <c r="I43" s="41">
        <v>53625</v>
      </c>
      <c r="J43" s="33">
        <f t="shared" si="4"/>
        <v>4875</v>
      </c>
      <c r="K43" s="33">
        <f t="shared" si="5"/>
        <v>4473.7</v>
      </c>
      <c r="L43" s="33">
        <f t="shared" si="6"/>
        <v>-401.30000000000018</v>
      </c>
      <c r="M43" s="33">
        <v>1901.6</v>
      </c>
      <c r="N43" s="33">
        <f t="shared" si="7"/>
        <v>6375.3</v>
      </c>
      <c r="O43" s="33"/>
      <c r="P43" s="33">
        <f t="shared" si="8"/>
        <v>6375.3</v>
      </c>
      <c r="Q43" s="65"/>
      <c r="R43" s="65"/>
      <c r="S43" s="1"/>
      <c r="T43" s="67"/>
      <c r="U43" s="1"/>
      <c r="V43" s="1"/>
      <c r="W43" s="1"/>
      <c r="X43" s="1"/>
      <c r="Y43" s="1"/>
    </row>
    <row r="44" spans="1:25" s="2" customFormat="1" ht="17.100000000000001" customHeight="1">
      <c r="A44" s="12" t="s">
        <v>32</v>
      </c>
      <c r="B44" s="69">
        <v>24944.400000000001</v>
      </c>
      <c r="C44" s="69">
        <v>27332.89477000001</v>
      </c>
      <c r="D44" s="4">
        <f t="shared" si="10"/>
        <v>1.0957527449046682</v>
      </c>
      <c r="E44" s="10">
        <v>15</v>
      </c>
      <c r="F44" s="5">
        <v>1</v>
      </c>
      <c r="G44" s="5">
        <v>10</v>
      </c>
      <c r="H44" s="40">
        <f t="shared" si="14"/>
        <v>1.057451646942801</v>
      </c>
      <c r="I44" s="41">
        <v>34417</v>
      </c>
      <c r="J44" s="33">
        <f t="shared" si="4"/>
        <v>3128.818181818182</v>
      </c>
      <c r="K44" s="33">
        <f t="shared" si="5"/>
        <v>3308.6</v>
      </c>
      <c r="L44" s="33">
        <f t="shared" si="6"/>
        <v>179.78181818181793</v>
      </c>
      <c r="M44" s="33">
        <v>1219.8</v>
      </c>
      <c r="N44" s="33">
        <f t="shared" si="7"/>
        <v>4528.3999999999996</v>
      </c>
      <c r="O44" s="33"/>
      <c r="P44" s="33">
        <f t="shared" si="8"/>
        <v>4528.3999999999996</v>
      </c>
      <c r="Q44" s="65"/>
      <c r="R44" s="65"/>
      <c r="S44" s="1"/>
      <c r="T44" s="67"/>
      <c r="U44" s="1"/>
      <c r="V44" s="1"/>
      <c r="W44" s="1"/>
      <c r="X44" s="1"/>
      <c r="Y44" s="1"/>
    </row>
    <row r="45" spans="1:25" s="2" customFormat="1" ht="17.100000000000001" customHeight="1">
      <c r="A45" s="12" t="s">
        <v>33</v>
      </c>
      <c r="B45" s="69">
        <v>10119.6</v>
      </c>
      <c r="C45" s="69">
        <v>10315.063579999991</v>
      </c>
      <c r="D45" s="4">
        <f t="shared" si="10"/>
        <v>1.0193153464563807</v>
      </c>
      <c r="E45" s="10">
        <v>15</v>
      </c>
      <c r="F45" s="5">
        <v>1</v>
      </c>
      <c r="G45" s="5">
        <v>10</v>
      </c>
      <c r="H45" s="40">
        <f t="shared" si="14"/>
        <v>1.0115892078738284</v>
      </c>
      <c r="I45" s="41">
        <v>25696</v>
      </c>
      <c r="J45" s="33">
        <f t="shared" si="4"/>
        <v>2336</v>
      </c>
      <c r="K45" s="33">
        <f t="shared" si="5"/>
        <v>2363.1</v>
      </c>
      <c r="L45" s="33">
        <f t="shared" si="6"/>
        <v>27.099999999999909</v>
      </c>
      <c r="M45" s="33">
        <v>-350.4</v>
      </c>
      <c r="N45" s="33">
        <f t="shared" si="7"/>
        <v>2012.7</v>
      </c>
      <c r="O45" s="33"/>
      <c r="P45" s="33">
        <f t="shared" si="8"/>
        <v>2012.7</v>
      </c>
      <c r="Q45" s="65"/>
      <c r="R45" s="65"/>
      <c r="S45" s="1"/>
      <c r="T45" s="67"/>
      <c r="U45" s="1"/>
      <c r="V45" s="1"/>
      <c r="W45" s="1"/>
      <c r="X45" s="1"/>
      <c r="Y45" s="1"/>
    </row>
    <row r="46" spans="1:25" s="2" customFormat="1" ht="17.100000000000001" customHeight="1">
      <c r="A46" s="12" t="s">
        <v>34</v>
      </c>
      <c r="B46" s="69">
        <v>11396.5</v>
      </c>
      <c r="C46" s="69">
        <v>9381.2213500000089</v>
      </c>
      <c r="D46" s="4">
        <f t="shared" si="10"/>
        <v>0.82316688018251294</v>
      </c>
      <c r="E46" s="10">
        <v>15</v>
      </c>
      <c r="F46" s="5">
        <v>1</v>
      </c>
      <c r="G46" s="5">
        <v>10</v>
      </c>
      <c r="H46" s="40">
        <f t="shared" si="14"/>
        <v>0.89390012810950781</v>
      </c>
      <c r="I46" s="41">
        <v>44259</v>
      </c>
      <c r="J46" s="33">
        <f t="shared" si="4"/>
        <v>4023.5454545454545</v>
      </c>
      <c r="K46" s="33">
        <f t="shared" si="5"/>
        <v>3596.6</v>
      </c>
      <c r="L46" s="33">
        <f t="shared" si="6"/>
        <v>-426.9454545454546</v>
      </c>
      <c r="M46" s="33">
        <v>444.5</v>
      </c>
      <c r="N46" s="33">
        <f t="shared" si="7"/>
        <v>4041.1</v>
      </c>
      <c r="O46" s="33"/>
      <c r="P46" s="33">
        <f t="shared" si="8"/>
        <v>4041.1</v>
      </c>
      <c r="Q46" s="65"/>
      <c r="R46" s="65"/>
      <c r="S46" s="1"/>
      <c r="T46" s="67"/>
      <c r="U46" s="1"/>
      <c r="V46" s="1"/>
      <c r="W46" s="1"/>
      <c r="X46" s="1"/>
      <c r="Y46" s="1"/>
    </row>
    <row r="47" spans="1:25" s="2" customFormat="1" ht="17.100000000000001" customHeight="1">
      <c r="A47" s="12" t="s">
        <v>35</v>
      </c>
      <c r="B47" s="69">
        <v>11783.9</v>
      </c>
      <c r="C47" s="69">
        <v>12055.758299999998</v>
      </c>
      <c r="D47" s="4">
        <f t="shared" si="10"/>
        <v>1.0230703162789907</v>
      </c>
      <c r="E47" s="10">
        <v>15</v>
      </c>
      <c r="F47" s="5">
        <v>1</v>
      </c>
      <c r="G47" s="5">
        <v>10</v>
      </c>
      <c r="H47" s="40">
        <f t="shared" si="14"/>
        <v>1.0138421897673944</v>
      </c>
      <c r="I47" s="41">
        <v>40836</v>
      </c>
      <c r="J47" s="33">
        <f t="shared" si="4"/>
        <v>3712.3636363636365</v>
      </c>
      <c r="K47" s="33">
        <f t="shared" si="5"/>
        <v>3763.8</v>
      </c>
      <c r="L47" s="33">
        <f t="shared" si="6"/>
        <v>51.436363636363694</v>
      </c>
      <c r="M47" s="33">
        <v>728.5</v>
      </c>
      <c r="N47" s="33">
        <f t="shared" si="7"/>
        <v>4492.3</v>
      </c>
      <c r="O47" s="33"/>
      <c r="P47" s="33">
        <f t="shared" si="8"/>
        <v>4492.3</v>
      </c>
      <c r="Q47" s="65"/>
      <c r="R47" s="65"/>
      <c r="S47" s="1"/>
      <c r="T47" s="67"/>
      <c r="U47" s="1"/>
      <c r="V47" s="1"/>
      <c r="W47" s="1"/>
      <c r="X47" s="1"/>
      <c r="Y47" s="1"/>
    </row>
    <row r="48" spans="1:25" s="2" customFormat="1" ht="17.100000000000001" customHeight="1">
      <c r="A48" s="12" t="s">
        <v>36</v>
      </c>
      <c r="B48" s="69">
        <v>38954.300000000003</v>
      </c>
      <c r="C48" s="69">
        <v>47090.114739999983</v>
      </c>
      <c r="D48" s="4">
        <f t="shared" si="10"/>
        <v>1.2008855370010498</v>
      </c>
      <c r="E48" s="10">
        <v>15</v>
      </c>
      <c r="F48" s="5">
        <v>1</v>
      </c>
      <c r="G48" s="5">
        <v>10</v>
      </c>
      <c r="H48" s="40">
        <f t="shared" si="14"/>
        <v>1.1205313222006299</v>
      </c>
      <c r="I48" s="41">
        <v>32461</v>
      </c>
      <c r="J48" s="33">
        <f t="shared" si="4"/>
        <v>2951</v>
      </c>
      <c r="K48" s="33">
        <f t="shared" si="5"/>
        <v>3306.7</v>
      </c>
      <c r="L48" s="33">
        <f t="shared" si="6"/>
        <v>355.69999999999982</v>
      </c>
      <c r="M48" s="33">
        <v>2054.4</v>
      </c>
      <c r="N48" s="33">
        <f t="shared" si="7"/>
        <v>5361.1</v>
      </c>
      <c r="O48" s="33"/>
      <c r="P48" s="33">
        <f t="shared" si="8"/>
        <v>5361.1</v>
      </c>
      <c r="Q48" s="65"/>
      <c r="R48" s="65"/>
      <c r="S48" s="1"/>
      <c r="T48" s="67"/>
      <c r="U48" s="1"/>
      <c r="V48" s="1"/>
      <c r="W48" s="1"/>
      <c r="X48" s="1"/>
      <c r="Y48" s="1"/>
    </row>
    <row r="49" spans="1:163" s="2" customFormat="1" ht="17.100000000000001" customHeight="1">
      <c r="A49" s="12" t="s">
        <v>37</v>
      </c>
      <c r="B49" s="69">
        <v>52263.6</v>
      </c>
      <c r="C49" s="69">
        <v>58633.309779999974</v>
      </c>
      <c r="D49" s="4">
        <f t="shared" si="10"/>
        <v>1.1218765982442842</v>
      </c>
      <c r="E49" s="10">
        <v>15</v>
      </c>
      <c r="F49" s="5">
        <v>1</v>
      </c>
      <c r="G49" s="5">
        <v>10</v>
      </c>
      <c r="H49" s="40">
        <f t="shared" si="14"/>
        <v>1.0731259589465705</v>
      </c>
      <c r="I49" s="41">
        <v>69988</v>
      </c>
      <c r="J49" s="33">
        <f t="shared" si="4"/>
        <v>6362.545454545455</v>
      </c>
      <c r="K49" s="33">
        <f t="shared" si="5"/>
        <v>6827.8</v>
      </c>
      <c r="L49" s="33">
        <f t="shared" si="6"/>
        <v>465.25454545454522</v>
      </c>
      <c r="M49" s="33">
        <v>613</v>
      </c>
      <c r="N49" s="33">
        <f t="shared" si="7"/>
        <v>7440.8</v>
      </c>
      <c r="O49" s="33"/>
      <c r="P49" s="33">
        <f t="shared" si="8"/>
        <v>7440.8</v>
      </c>
      <c r="Q49" s="65"/>
      <c r="R49" s="65"/>
      <c r="S49" s="1"/>
      <c r="T49" s="67"/>
      <c r="U49" s="1"/>
      <c r="V49" s="1"/>
      <c r="W49" s="1"/>
      <c r="X49" s="1"/>
      <c r="Y49" s="1"/>
    </row>
    <row r="50" spans="1:163" s="2" customFormat="1" ht="17.100000000000001" customHeight="1">
      <c r="A50" s="12" t="s">
        <v>38</v>
      </c>
      <c r="B50" s="69">
        <v>17357.2</v>
      </c>
      <c r="C50" s="69">
        <v>13550.497720000014</v>
      </c>
      <c r="D50" s="4">
        <f t="shared" si="10"/>
        <v>0.78068454128546161</v>
      </c>
      <c r="E50" s="10">
        <v>15</v>
      </c>
      <c r="F50" s="5">
        <v>1</v>
      </c>
      <c r="G50" s="5">
        <v>10</v>
      </c>
      <c r="H50" s="40">
        <f t="shared" si="14"/>
        <v>0.86841072477127701</v>
      </c>
      <c r="I50" s="41">
        <v>36489</v>
      </c>
      <c r="J50" s="33">
        <f t="shared" si="4"/>
        <v>3317.181818181818</v>
      </c>
      <c r="K50" s="33">
        <f t="shared" si="5"/>
        <v>2880.7</v>
      </c>
      <c r="L50" s="33">
        <f t="shared" si="6"/>
        <v>-436.4818181818182</v>
      </c>
      <c r="M50" s="33">
        <v>1456.5</v>
      </c>
      <c r="N50" s="33">
        <f t="shared" si="7"/>
        <v>4337.2</v>
      </c>
      <c r="O50" s="33"/>
      <c r="P50" s="33">
        <f t="shared" si="8"/>
        <v>4337.2</v>
      </c>
      <c r="Q50" s="65"/>
      <c r="R50" s="65"/>
      <c r="S50" s="1"/>
      <c r="T50" s="67"/>
      <c r="U50" s="1"/>
      <c r="V50" s="1"/>
      <c r="W50" s="1"/>
      <c r="X50" s="1"/>
      <c r="Y50" s="1"/>
    </row>
    <row r="51" spans="1:163" s="2" customFormat="1" ht="17.100000000000001" customHeight="1">
      <c r="A51" s="12" t="s">
        <v>2</v>
      </c>
      <c r="B51" s="69">
        <v>6569.4</v>
      </c>
      <c r="C51" s="69">
        <v>5181.8360399999838</v>
      </c>
      <c r="D51" s="4">
        <f t="shared" si="10"/>
        <v>0.78878376107406822</v>
      </c>
      <c r="E51" s="10">
        <v>15</v>
      </c>
      <c r="F51" s="5">
        <v>1</v>
      </c>
      <c r="G51" s="5">
        <v>10</v>
      </c>
      <c r="H51" s="40">
        <f t="shared" si="14"/>
        <v>0.87327025664444091</v>
      </c>
      <c r="I51" s="41">
        <v>27896</v>
      </c>
      <c r="J51" s="33">
        <f t="shared" si="4"/>
        <v>2536</v>
      </c>
      <c r="K51" s="33">
        <f t="shared" si="5"/>
        <v>2214.6</v>
      </c>
      <c r="L51" s="33">
        <f t="shared" si="6"/>
        <v>-321.40000000000009</v>
      </c>
      <c r="M51" s="33">
        <v>-479.4</v>
      </c>
      <c r="N51" s="33">
        <f t="shared" si="7"/>
        <v>1735.2</v>
      </c>
      <c r="O51" s="33"/>
      <c r="P51" s="33">
        <f t="shared" si="8"/>
        <v>1735.2</v>
      </c>
      <c r="Q51" s="65"/>
      <c r="R51" s="65"/>
      <c r="S51" s="1"/>
      <c r="T51" s="67"/>
      <c r="U51" s="1"/>
      <c r="V51" s="1"/>
      <c r="W51" s="1"/>
      <c r="X51" s="1"/>
      <c r="Y51" s="1"/>
    </row>
    <row r="52" spans="1:163" s="2" customFormat="1" ht="17.100000000000001" customHeight="1">
      <c r="A52" s="12" t="s">
        <v>39</v>
      </c>
      <c r="B52" s="69">
        <v>5751.5</v>
      </c>
      <c r="C52" s="69">
        <v>5593.0410099999945</v>
      </c>
      <c r="D52" s="4">
        <f t="shared" si="10"/>
        <v>0.97244910197339729</v>
      </c>
      <c r="E52" s="10">
        <v>15</v>
      </c>
      <c r="F52" s="5">
        <v>1</v>
      </c>
      <c r="G52" s="5">
        <v>10</v>
      </c>
      <c r="H52" s="40">
        <f t="shared" si="14"/>
        <v>0.98346946118403833</v>
      </c>
      <c r="I52" s="41">
        <v>28961</v>
      </c>
      <c r="J52" s="33">
        <f t="shared" si="4"/>
        <v>2632.818181818182</v>
      </c>
      <c r="K52" s="33">
        <f t="shared" si="5"/>
        <v>2589.3000000000002</v>
      </c>
      <c r="L52" s="33">
        <f t="shared" si="6"/>
        <v>-43.518181818181802</v>
      </c>
      <c r="M52" s="33">
        <v>-600.1</v>
      </c>
      <c r="N52" s="33">
        <f t="shared" si="7"/>
        <v>1989.2</v>
      </c>
      <c r="O52" s="33"/>
      <c r="P52" s="33">
        <f t="shared" si="8"/>
        <v>1989.2</v>
      </c>
      <c r="Q52" s="65"/>
      <c r="R52" s="65"/>
      <c r="S52" s="1"/>
      <c r="T52" s="67"/>
      <c r="U52" s="1"/>
      <c r="V52" s="1"/>
      <c r="W52" s="1"/>
      <c r="X52" s="1"/>
      <c r="Y52" s="1"/>
    </row>
    <row r="53" spans="1:163" s="2" customFormat="1" ht="17.100000000000001" customHeight="1">
      <c r="A53" s="12" t="s">
        <v>3</v>
      </c>
      <c r="B53" s="69">
        <v>7174.2</v>
      </c>
      <c r="C53" s="69">
        <v>7252.1379299999999</v>
      </c>
      <c r="D53" s="4">
        <f t="shared" si="10"/>
        <v>1.0108636405452873</v>
      </c>
      <c r="E53" s="10">
        <v>15</v>
      </c>
      <c r="F53" s="5">
        <v>1</v>
      </c>
      <c r="G53" s="5">
        <v>10</v>
      </c>
      <c r="H53" s="40">
        <f t="shared" si="14"/>
        <v>1.0065181843271724</v>
      </c>
      <c r="I53" s="41">
        <v>28029</v>
      </c>
      <c r="J53" s="33">
        <f t="shared" si="4"/>
        <v>2548.090909090909</v>
      </c>
      <c r="K53" s="33">
        <f t="shared" si="5"/>
        <v>2564.6999999999998</v>
      </c>
      <c r="L53" s="33">
        <f t="shared" si="6"/>
        <v>16.60909090909081</v>
      </c>
      <c r="M53" s="33">
        <v>1611.7</v>
      </c>
      <c r="N53" s="33">
        <f t="shared" si="7"/>
        <v>4176.3999999999996</v>
      </c>
      <c r="O53" s="33"/>
      <c r="P53" s="33">
        <f t="shared" si="8"/>
        <v>4176.3999999999996</v>
      </c>
      <c r="Q53" s="65"/>
      <c r="R53" s="65"/>
      <c r="S53" s="1"/>
      <c r="T53" s="67"/>
      <c r="U53" s="1"/>
      <c r="V53" s="1"/>
      <c r="W53" s="1"/>
      <c r="X53" s="1"/>
      <c r="Y53" s="1"/>
    </row>
    <row r="54" spans="1:163" s="2" customFormat="1" ht="17.100000000000001" customHeight="1">
      <c r="A54" s="12" t="s">
        <v>40</v>
      </c>
      <c r="B54" s="69">
        <v>11435.3</v>
      </c>
      <c r="C54" s="69">
        <v>8973.666930000014</v>
      </c>
      <c r="D54" s="4">
        <f>IF(E54=0,0,IF(B54=0,1,IF(C54&lt;0,0,IF(C54/B54&gt;1.2,IF((C54/B54-1.2)*0.1+1.2&gt;1.3,1.3,(C54/B54-1.2)*0.1+1.2),C54/B54))))</f>
        <v>0.78473384432415538</v>
      </c>
      <c r="E54" s="10">
        <v>15</v>
      </c>
      <c r="F54" s="5">
        <v>1</v>
      </c>
      <c r="G54" s="5">
        <v>10</v>
      </c>
      <c r="H54" s="40">
        <f t="shared" si="14"/>
        <v>0.8708403065944933</v>
      </c>
      <c r="I54" s="41">
        <v>38241</v>
      </c>
      <c r="J54" s="33">
        <f t="shared" si="4"/>
        <v>3476.4545454545455</v>
      </c>
      <c r="K54" s="33">
        <f t="shared" si="5"/>
        <v>3027.4</v>
      </c>
      <c r="L54" s="33">
        <f t="shared" si="6"/>
        <v>-449.0545454545454</v>
      </c>
      <c r="M54" s="33">
        <v>682.5</v>
      </c>
      <c r="N54" s="33">
        <f t="shared" si="7"/>
        <v>3709.9</v>
      </c>
      <c r="O54" s="33"/>
      <c r="P54" s="33">
        <f t="shared" si="8"/>
        <v>3709.9</v>
      </c>
      <c r="Q54" s="65"/>
      <c r="R54" s="65"/>
      <c r="S54" s="1"/>
      <c r="T54" s="67"/>
      <c r="U54" s="1"/>
      <c r="V54" s="1"/>
      <c r="W54" s="1"/>
      <c r="X54" s="1"/>
      <c r="Y54" s="1"/>
    </row>
    <row r="55" spans="1:163" s="2" customFormat="1" ht="17.100000000000001" customHeight="1">
      <c r="A55" s="16" t="s">
        <v>41</v>
      </c>
      <c r="B55" s="35">
        <f>SUM(B56:B378)</f>
        <v>201749.90000000011</v>
      </c>
      <c r="C55" s="35">
        <f>SUM(C56:C378)</f>
        <v>182976.63831000001</v>
      </c>
      <c r="D55" s="6">
        <f>IF(C55/B55&gt;1.2,IF((C55/B55-1.2)*0.1+1.2&gt;1.3,1.3,(C55/B55-1.2)*0.1+1.2),C55/B55)</f>
        <v>0.90694785132483291</v>
      </c>
      <c r="E55" s="15"/>
      <c r="F55" s="15"/>
      <c r="G55" s="15"/>
      <c r="H55" s="7"/>
      <c r="I55" s="19">
        <f>SUM(I56:I378)</f>
        <v>448086</v>
      </c>
      <c r="J55" s="32">
        <f t="shared" ref="J55:K55" si="15">SUM(J56:J378)</f>
        <v>40735.090909090919</v>
      </c>
      <c r="K55" s="32">
        <f t="shared" si="15"/>
        <v>37068.30000000001</v>
      </c>
      <c r="L55" s="32">
        <f>SUM(L56:L378)</f>
        <v>-3666.7909090909088</v>
      </c>
      <c r="M55" s="32">
        <f t="shared" ref="M55:N55" si="16">SUM(M56:M378)</f>
        <v>8881.7999999999975</v>
      </c>
      <c r="N55" s="32">
        <f t="shared" si="16"/>
        <v>46175.900000000016</v>
      </c>
      <c r="O55" s="32">
        <f t="shared" ref="O55:P55" si="17">SUM(O56:O378)</f>
        <v>148.4</v>
      </c>
      <c r="P55" s="32">
        <f t="shared" si="17"/>
        <v>46027.500000000015</v>
      </c>
      <c r="Q55" s="65"/>
      <c r="R55" s="65"/>
      <c r="S55" s="1"/>
      <c r="T55" s="67"/>
      <c r="U55" s="1"/>
      <c r="V55" s="1"/>
      <c r="W55" s="1"/>
      <c r="X55" s="1"/>
      <c r="Y55" s="1"/>
    </row>
    <row r="56" spans="1:163" s="2" customFormat="1" ht="17.100000000000001" customHeight="1">
      <c r="A56" s="17" t="s">
        <v>42</v>
      </c>
      <c r="B56" s="70"/>
      <c r="C56" s="7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65"/>
      <c r="R56" s="65"/>
      <c r="S56" s="1"/>
      <c r="T56" s="67"/>
      <c r="U56" s="1"/>
      <c r="V56" s="1"/>
      <c r="W56" s="1"/>
      <c r="X56" s="1"/>
      <c r="Y56" s="1"/>
    </row>
    <row r="57" spans="1:163" s="2" customFormat="1" ht="17.100000000000001" customHeight="1">
      <c r="A57" s="13" t="s">
        <v>43</v>
      </c>
      <c r="B57" s="69">
        <v>378.4</v>
      </c>
      <c r="C57" s="69">
        <v>141.30759999999998</v>
      </c>
      <c r="D57" s="4">
        <f t="shared" ref="D57:D120" si="18">IF(E57=0,0,IF(B57=0,1,IF(C57&lt;0,0,IF(C57/B57&gt;1.2,IF((C57/B57-1.2)*0.1+1.2&gt;1.3,1.3,(C57/B57-1.2)*0.1+1.2),C57/B57))))</f>
        <v>0.37343446088794924</v>
      </c>
      <c r="E57" s="10">
        <v>15</v>
      </c>
      <c r="F57" s="5">
        <f>F$28</f>
        <v>1</v>
      </c>
      <c r="G57" s="5">
        <v>10</v>
      </c>
      <c r="H57" s="40">
        <f>(D57*E57+F57*G57)/(E57+G57)</f>
        <v>0.62406067653276953</v>
      </c>
      <c r="I57" s="41">
        <v>1491</v>
      </c>
      <c r="J57" s="33">
        <f t="shared" ref="J57:J120" si="19">I57/11</f>
        <v>135.54545454545453</v>
      </c>
      <c r="K57" s="33">
        <f t="shared" ref="K57:K120" si="20">ROUND(H57*J57,1)</f>
        <v>84.6</v>
      </c>
      <c r="L57" s="33">
        <f t="shared" ref="L57:L120" si="21">K57-J57</f>
        <v>-50.945454545454538</v>
      </c>
      <c r="M57" s="33">
        <v>-43.3</v>
      </c>
      <c r="N57" s="33">
        <f t="shared" ref="N57:N120" si="22">IF((K57+M57)&gt;0,ROUND(K57+M57,1),0)</f>
        <v>41.3</v>
      </c>
      <c r="O57" s="33"/>
      <c r="P57" s="33">
        <f t="shared" ref="P57:P120" si="23">ROUND(N57-O57,1)</f>
        <v>41.3</v>
      </c>
      <c r="Q57" s="65"/>
      <c r="R57" s="65"/>
      <c r="S57" s="1"/>
      <c r="T57" s="67"/>
      <c r="U57" s="1"/>
      <c r="V57" s="1"/>
      <c r="W57" s="1"/>
      <c r="X57" s="1"/>
      <c r="Y57" s="1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9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9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9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9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9"/>
      <c r="FF57" s="8"/>
      <c r="FG57" s="8"/>
    </row>
    <row r="58" spans="1:163" s="2" customFormat="1" ht="17.100000000000001" customHeight="1">
      <c r="A58" s="13" t="s">
        <v>44</v>
      </c>
      <c r="B58" s="69">
        <v>1186.2</v>
      </c>
      <c r="C58" s="69">
        <v>994.3120500000008</v>
      </c>
      <c r="D58" s="4">
        <f t="shared" si="18"/>
        <v>0.83823305513404212</v>
      </c>
      <c r="E58" s="10">
        <v>15</v>
      </c>
      <c r="F58" s="5">
        <f t="shared" ref="F58:F60" si="24">F$28</f>
        <v>1</v>
      </c>
      <c r="G58" s="5">
        <v>10</v>
      </c>
      <c r="H58" s="40">
        <f t="shared" ref="H58:H121" si="25">(D58*E58+F58*G58)/(E58+G58)</f>
        <v>0.90293983308042525</v>
      </c>
      <c r="I58" s="41">
        <v>1835</v>
      </c>
      <c r="J58" s="33">
        <f t="shared" si="19"/>
        <v>166.81818181818181</v>
      </c>
      <c r="K58" s="33">
        <f t="shared" si="20"/>
        <v>150.6</v>
      </c>
      <c r="L58" s="33">
        <f t="shared" si="21"/>
        <v>-16.218181818181819</v>
      </c>
      <c r="M58" s="33">
        <v>-77.900000000000006</v>
      </c>
      <c r="N58" s="33">
        <f t="shared" si="22"/>
        <v>72.7</v>
      </c>
      <c r="O58" s="33"/>
      <c r="P58" s="33">
        <f t="shared" si="23"/>
        <v>72.7</v>
      </c>
      <c r="Q58" s="65"/>
      <c r="R58" s="65"/>
      <c r="S58" s="1"/>
      <c r="T58" s="67"/>
      <c r="U58" s="1"/>
      <c r="V58" s="1"/>
      <c r="W58" s="1"/>
      <c r="X58" s="1"/>
      <c r="Y58" s="1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9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9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9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9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9"/>
      <c r="FF58" s="8"/>
      <c r="FG58" s="8"/>
    </row>
    <row r="59" spans="1:163" s="2" customFormat="1" ht="17.100000000000001" customHeight="1">
      <c r="A59" s="13" t="s">
        <v>45</v>
      </c>
      <c r="B59" s="69">
        <v>327.60000000000002</v>
      </c>
      <c r="C59" s="69">
        <v>188.36341999999993</v>
      </c>
      <c r="D59" s="4">
        <f t="shared" si="18"/>
        <v>0.57497991452991426</v>
      </c>
      <c r="E59" s="10">
        <v>15</v>
      </c>
      <c r="F59" s="5">
        <f t="shared" si="24"/>
        <v>1</v>
      </c>
      <c r="G59" s="5">
        <v>10</v>
      </c>
      <c r="H59" s="40">
        <f t="shared" si="25"/>
        <v>0.7449879487179486</v>
      </c>
      <c r="I59" s="41">
        <v>1478</v>
      </c>
      <c r="J59" s="33">
        <f t="shared" si="19"/>
        <v>134.36363636363637</v>
      </c>
      <c r="K59" s="33">
        <f t="shared" si="20"/>
        <v>100.1</v>
      </c>
      <c r="L59" s="33">
        <f t="shared" si="21"/>
        <v>-34.26363636363638</v>
      </c>
      <c r="M59" s="33">
        <v>3.7</v>
      </c>
      <c r="N59" s="33">
        <f t="shared" si="22"/>
        <v>103.8</v>
      </c>
      <c r="O59" s="33"/>
      <c r="P59" s="33">
        <f t="shared" si="23"/>
        <v>103.8</v>
      </c>
      <c r="Q59" s="65"/>
      <c r="R59" s="65"/>
      <c r="S59" s="1"/>
      <c r="T59" s="67"/>
      <c r="U59" s="1"/>
      <c r="V59" s="1"/>
      <c r="W59" s="1"/>
      <c r="X59" s="1"/>
      <c r="Y59" s="1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9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9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9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9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9"/>
      <c r="FF59" s="8"/>
      <c r="FG59" s="8"/>
    </row>
    <row r="60" spans="1:163" s="2" customFormat="1" ht="17.100000000000001" customHeight="1">
      <c r="A60" s="13" t="s">
        <v>46</v>
      </c>
      <c r="B60" s="69">
        <v>395.1</v>
      </c>
      <c r="C60" s="69">
        <v>279.55634000000009</v>
      </c>
      <c r="D60" s="4">
        <f t="shared" si="18"/>
        <v>0.70755844090103792</v>
      </c>
      <c r="E60" s="10">
        <v>15</v>
      </c>
      <c r="F60" s="5">
        <f t="shared" si="24"/>
        <v>1</v>
      </c>
      <c r="G60" s="5">
        <v>10</v>
      </c>
      <c r="H60" s="40">
        <f t="shared" si="25"/>
        <v>0.82453506454062275</v>
      </c>
      <c r="I60" s="41">
        <v>940</v>
      </c>
      <c r="J60" s="33">
        <f t="shared" si="19"/>
        <v>85.454545454545453</v>
      </c>
      <c r="K60" s="33">
        <f t="shared" si="20"/>
        <v>70.5</v>
      </c>
      <c r="L60" s="33">
        <f t="shared" si="21"/>
        <v>-14.954545454545453</v>
      </c>
      <c r="M60" s="33">
        <v>-77.3</v>
      </c>
      <c r="N60" s="33">
        <f t="shared" si="22"/>
        <v>0</v>
      </c>
      <c r="O60" s="33"/>
      <c r="P60" s="33">
        <f t="shared" si="23"/>
        <v>0</v>
      </c>
      <c r="Q60" s="65"/>
      <c r="R60" s="65"/>
      <c r="S60" s="1"/>
      <c r="T60" s="67"/>
      <c r="U60" s="1"/>
      <c r="V60" s="1"/>
      <c r="W60" s="1"/>
      <c r="X60" s="1"/>
      <c r="Y60" s="1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9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9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9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9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9"/>
      <c r="FF60" s="8"/>
      <c r="FG60" s="8"/>
    </row>
    <row r="61" spans="1:163" s="2" customFormat="1" ht="17.100000000000001" customHeight="1">
      <c r="A61" s="13" t="s">
        <v>47</v>
      </c>
      <c r="B61" s="69">
        <v>129.69999999999999</v>
      </c>
      <c r="C61" s="69">
        <v>90.635579999999962</v>
      </c>
      <c r="D61" s="4">
        <f t="shared" si="18"/>
        <v>0.69880940632228195</v>
      </c>
      <c r="E61" s="10">
        <v>15</v>
      </c>
      <c r="F61" s="5">
        <f>F$28</f>
        <v>1</v>
      </c>
      <c r="G61" s="5">
        <v>10</v>
      </c>
      <c r="H61" s="40">
        <f t="shared" si="25"/>
        <v>0.81928564379336921</v>
      </c>
      <c r="I61" s="41">
        <v>1954</v>
      </c>
      <c r="J61" s="33">
        <f t="shared" si="19"/>
        <v>177.63636363636363</v>
      </c>
      <c r="K61" s="33">
        <f t="shared" si="20"/>
        <v>145.5</v>
      </c>
      <c r="L61" s="33">
        <f t="shared" si="21"/>
        <v>-32.136363636363626</v>
      </c>
      <c r="M61" s="33">
        <v>-25.1</v>
      </c>
      <c r="N61" s="33">
        <f t="shared" si="22"/>
        <v>120.4</v>
      </c>
      <c r="O61" s="33"/>
      <c r="P61" s="33">
        <f t="shared" si="23"/>
        <v>120.4</v>
      </c>
      <c r="Q61" s="65"/>
      <c r="R61" s="65"/>
      <c r="S61" s="1"/>
      <c r="T61" s="67"/>
      <c r="U61" s="1"/>
      <c r="V61" s="1"/>
      <c r="W61" s="1"/>
      <c r="X61" s="1"/>
      <c r="Y61" s="1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9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9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9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9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9"/>
      <c r="FF61" s="8"/>
      <c r="FG61" s="8"/>
    </row>
    <row r="62" spans="1:163" s="2" customFormat="1" ht="17.100000000000001" customHeight="1">
      <c r="A62" s="17" t="s">
        <v>48</v>
      </c>
      <c r="B62" s="70"/>
      <c r="C62" s="7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65"/>
      <c r="R62" s="65"/>
      <c r="S62" s="1"/>
      <c r="T62" s="67"/>
      <c r="U62" s="1"/>
      <c r="V62" s="1"/>
      <c r="W62" s="1"/>
      <c r="X62" s="1"/>
      <c r="Y62" s="1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9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9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9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9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9"/>
      <c r="FF62" s="8"/>
      <c r="FG62" s="8"/>
    </row>
    <row r="63" spans="1:163" s="2" customFormat="1" ht="17.100000000000001" customHeight="1">
      <c r="A63" s="13" t="s">
        <v>49</v>
      </c>
      <c r="B63" s="69">
        <v>4328.7</v>
      </c>
      <c r="C63" s="69">
        <v>6371.7654299999995</v>
      </c>
      <c r="D63" s="4">
        <f t="shared" si="18"/>
        <v>1.2271981294615011</v>
      </c>
      <c r="E63" s="10">
        <v>15</v>
      </c>
      <c r="F63" s="5">
        <f>F$29</f>
        <v>1</v>
      </c>
      <c r="G63" s="5">
        <v>10</v>
      </c>
      <c r="H63" s="40">
        <f t="shared" si="25"/>
        <v>1.1363188776769007</v>
      </c>
      <c r="I63" s="41">
        <v>57</v>
      </c>
      <c r="J63" s="33">
        <f t="shared" si="19"/>
        <v>5.1818181818181817</v>
      </c>
      <c r="K63" s="33">
        <f t="shared" si="20"/>
        <v>5.9</v>
      </c>
      <c r="L63" s="33">
        <f t="shared" si="21"/>
        <v>0.7181818181818187</v>
      </c>
      <c r="M63" s="33">
        <v>1.1000000000000001</v>
      </c>
      <c r="N63" s="33">
        <f t="shared" si="22"/>
        <v>7</v>
      </c>
      <c r="O63" s="33"/>
      <c r="P63" s="33">
        <f t="shared" si="23"/>
        <v>7</v>
      </c>
      <c r="Q63" s="65"/>
      <c r="R63" s="65"/>
      <c r="S63" s="1"/>
      <c r="T63" s="67"/>
      <c r="U63" s="1"/>
      <c r="V63" s="1"/>
      <c r="W63" s="1"/>
      <c r="X63" s="1"/>
      <c r="Y63" s="1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9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9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9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9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9"/>
      <c r="FF63" s="8"/>
      <c r="FG63" s="8"/>
    </row>
    <row r="64" spans="1:163" s="2" customFormat="1" ht="17.100000000000001" customHeight="1">
      <c r="A64" s="13" t="s">
        <v>50</v>
      </c>
      <c r="B64" s="69">
        <v>61.5</v>
      </c>
      <c r="C64" s="69">
        <v>43.883059999999936</v>
      </c>
      <c r="D64" s="4">
        <f t="shared" si="18"/>
        <v>0.71354569105690957</v>
      </c>
      <c r="E64" s="10">
        <v>15</v>
      </c>
      <c r="F64" s="5">
        <f t="shared" ref="F64:F73" si="26">F$29</f>
        <v>1</v>
      </c>
      <c r="G64" s="5">
        <v>10</v>
      </c>
      <c r="H64" s="40">
        <f t="shared" si="25"/>
        <v>0.82812741463414563</v>
      </c>
      <c r="I64" s="41">
        <v>683</v>
      </c>
      <c r="J64" s="33">
        <f t="shared" si="19"/>
        <v>62.090909090909093</v>
      </c>
      <c r="K64" s="33">
        <f t="shared" si="20"/>
        <v>51.4</v>
      </c>
      <c r="L64" s="33">
        <f t="shared" si="21"/>
        <v>-10.690909090909095</v>
      </c>
      <c r="M64" s="33">
        <v>-19.2</v>
      </c>
      <c r="N64" s="33">
        <f t="shared" si="22"/>
        <v>32.200000000000003</v>
      </c>
      <c r="O64" s="33"/>
      <c r="P64" s="33">
        <f t="shared" si="23"/>
        <v>32.200000000000003</v>
      </c>
      <c r="Q64" s="65"/>
      <c r="R64" s="65"/>
      <c r="S64" s="1"/>
      <c r="T64" s="67"/>
      <c r="X64" s="1"/>
      <c r="Y64" s="1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9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9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9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9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9"/>
      <c r="FF64" s="8"/>
      <c r="FG64" s="8"/>
    </row>
    <row r="65" spans="1:163" s="2" customFormat="1" ht="17.100000000000001" customHeight="1">
      <c r="A65" s="13" t="s">
        <v>51</v>
      </c>
      <c r="B65" s="69">
        <v>831.6</v>
      </c>
      <c r="C65" s="69">
        <v>271.29033999999939</v>
      </c>
      <c r="D65" s="4">
        <f t="shared" si="18"/>
        <v>0.32622696007695934</v>
      </c>
      <c r="E65" s="10">
        <v>15</v>
      </c>
      <c r="F65" s="5">
        <f t="shared" si="26"/>
        <v>1</v>
      </c>
      <c r="G65" s="5">
        <v>10</v>
      </c>
      <c r="H65" s="40">
        <f t="shared" si="25"/>
        <v>0.59573617604617557</v>
      </c>
      <c r="I65" s="41">
        <v>654</v>
      </c>
      <c r="J65" s="33">
        <f t="shared" si="19"/>
        <v>59.454545454545453</v>
      </c>
      <c r="K65" s="33">
        <f t="shared" si="20"/>
        <v>35.4</v>
      </c>
      <c r="L65" s="33">
        <f t="shared" si="21"/>
        <v>-24.054545454545455</v>
      </c>
      <c r="M65" s="33">
        <v>4.3</v>
      </c>
      <c r="N65" s="33">
        <f t="shared" si="22"/>
        <v>39.700000000000003</v>
      </c>
      <c r="O65" s="33"/>
      <c r="P65" s="33">
        <f t="shared" si="23"/>
        <v>39.700000000000003</v>
      </c>
      <c r="Q65" s="65"/>
      <c r="R65" s="65"/>
      <c r="S65" s="1"/>
      <c r="T65" s="67"/>
      <c r="U65" s="1"/>
      <c r="Y65" s="1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9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9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9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9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9"/>
      <c r="FF65" s="8"/>
      <c r="FG65" s="8"/>
    </row>
    <row r="66" spans="1:163" s="2" customFormat="1" ht="17.100000000000001" customHeight="1">
      <c r="A66" s="13" t="s">
        <v>52</v>
      </c>
      <c r="B66" s="69">
        <v>25.9</v>
      </c>
      <c r="C66" s="69">
        <v>80.548309999999944</v>
      </c>
      <c r="D66" s="4">
        <f t="shared" si="18"/>
        <v>1.3</v>
      </c>
      <c r="E66" s="10">
        <v>15</v>
      </c>
      <c r="F66" s="5">
        <f t="shared" si="26"/>
        <v>1</v>
      </c>
      <c r="G66" s="5">
        <v>10</v>
      </c>
      <c r="H66" s="40">
        <f t="shared" si="25"/>
        <v>1.18</v>
      </c>
      <c r="I66" s="41">
        <v>1217</v>
      </c>
      <c r="J66" s="33">
        <f t="shared" si="19"/>
        <v>110.63636363636364</v>
      </c>
      <c r="K66" s="33">
        <f t="shared" si="20"/>
        <v>130.6</v>
      </c>
      <c r="L66" s="33">
        <f t="shared" si="21"/>
        <v>19.963636363636354</v>
      </c>
      <c r="M66" s="33">
        <v>15.2</v>
      </c>
      <c r="N66" s="33">
        <f t="shared" si="22"/>
        <v>145.80000000000001</v>
      </c>
      <c r="O66" s="33"/>
      <c r="P66" s="33">
        <f t="shared" si="23"/>
        <v>145.80000000000001</v>
      </c>
      <c r="Q66" s="65"/>
      <c r="R66" s="65"/>
      <c r="S66" s="1"/>
      <c r="T66" s="67"/>
      <c r="U66" s="1"/>
      <c r="V66" s="1"/>
      <c r="W66" s="1"/>
      <c r="X66" s="1"/>
      <c r="Y66" s="1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9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9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9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9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9"/>
      <c r="FF66" s="8"/>
      <c r="FG66" s="8"/>
    </row>
    <row r="67" spans="1:163" s="2" customFormat="1" ht="17.100000000000001" customHeight="1">
      <c r="A67" s="13" t="s">
        <v>53</v>
      </c>
      <c r="B67" s="69">
        <v>45.2</v>
      </c>
      <c r="C67" s="69">
        <v>92.924740000000227</v>
      </c>
      <c r="D67" s="4">
        <f t="shared" si="18"/>
        <v>1.2855857079646023</v>
      </c>
      <c r="E67" s="10">
        <v>15</v>
      </c>
      <c r="F67" s="5">
        <f t="shared" si="26"/>
        <v>1</v>
      </c>
      <c r="G67" s="5">
        <v>10</v>
      </c>
      <c r="H67" s="40">
        <f t="shared" si="25"/>
        <v>1.1713514247787613</v>
      </c>
      <c r="I67" s="41">
        <v>1290</v>
      </c>
      <c r="J67" s="33">
        <f t="shared" si="19"/>
        <v>117.27272727272727</v>
      </c>
      <c r="K67" s="33">
        <f t="shared" si="20"/>
        <v>137.4</v>
      </c>
      <c r="L67" s="33">
        <f t="shared" si="21"/>
        <v>20.127272727272739</v>
      </c>
      <c r="M67" s="33">
        <v>-14.9</v>
      </c>
      <c r="N67" s="33">
        <f t="shared" si="22"/>
        <v>122.5</v>
      </c>
      <c r="O67" s="33"/>
      <c r="P67" s="33">
        <f t="shared" si="23"/>
        <v>122.5</v>
      </c>
      <c r="Q67" s="65"/>
      <c r="R67" s="65"/>
      <c r="S67" s="1"/>
      <c r="T67" s="67"/>
      <c r="U67" s="1"/>
      <c r="V67" s="1"/>
      <c r="W67" s="1"/>
      <c r="X67" s="1"/>
      <c r="Y67" s="1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9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9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9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9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9"/>
      <c r="FF67" s="8"/>
      <c r="FG67" s="8"/>
    </row>
    <row r="68" spans="1:163" s="2" customFormat="1" ht="17.100000000000001" customHeight="1">
      <c r="A68" s="13" t="s">
        <v>54</v>
      </c>
      <c r="B68" s="69">
        <v>352.8</v>
      </c>
      <c r="C68" s="69">
        <v>37.289079999999842</v>
      </c>
      <c r="D68" s="4">
        <f t="shared" si="18"/>
        <v>0.10569467120181361</v>
      </c>
      <c r="E68" s="10">
        <v>15</v>
      </c>
      <c r="F68" s="5">
        <f t="shared" si="26"/>
        <v>1</v>
      </c>
      <c r="G68" s="5">
        <v>10</v>
      </c>
      <c r="H68" s="40">
        <f t="shared" si="25"/>
        <v>0.46341680272108815</v>
      </c>
      <c r="I68" s="41">
        <v>1006</v>
      </c>
      <c r="J68" s="33">
        <f t="shared" si="19"/>
        <v>91.454545454545453</v>
      </c>
      <c r="K68" s="33">
        <f t="shared" si="20"/>
        <v>42.4</v>
      </c>
      <c r="L68" s="33">
        <f t="shared" si="21"/>
        <v>-49.054545454545455</v>
      </c>
      <c r="M68" s="33">
        <v>-17.899999999999999</v>
      </c>
      <c r="N68" s="33">
        <f t="shared" si="22"/>
        <v>24.5</v>
      </c>
      <c r="O68" s="33">
        <f>MIN(N68,45.7)</f>
        <v>24.5</v>
      </c>
      <c r="P68" s="33">
        <f>ROUND(N68-O68,1)</f>
        <v>0</v>
      </c>
      <c r="Q68" s="65"/>
      <c r="R68" s="65"/>
      <c r="S68" s="1"/>
      <c r="T68" s="67"/>
      <c r="U68" s="1"/>
      <c r="V68" s="1"/>
      <c r="W68" s="1"/>
      <c r="X68" s="1"/>
      <c r="Y68" s="1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9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9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9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9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9"/>
      <c r="FF68" s="8"/>
      <c r="FG68" s="8"/>
    </row>
    <row r="69" spans="1:163" s="2" customFormat="1" ht="17.100000000000001" customHeight="1">
      <c r="A69" s="13" t="s">
        <v>55</v>
      </c>
      <c r="B69" s="69">
        <v>75.8</v>
      </c>
      <c r="C69" s="69">
        <v>102.38743999999971</v>
      </c>
      <c r="D69" s="4">
        <f t="shared" si="18"/>
        <v>1.2150757783641157</v>
      </c>
      <c r="E69" s="10">
        <v>15</v>
      </c>
      <c r="F69" s="5">
        <f t="shared" si="26"/>
        <v>1</v>
      </c>
      <c r="G69" s="5">
        <v>10</v>
      </c>
      <c r="H69" s="40">
        <f t="shared" si="25"/>
        <v>1.1290454670184693</v>
      </c>
      <c r="I69" s="41">
        <v>1430</v>
      </c>
      <c r="J69" s="33">
        <f t="shared" si="19"/>
        <v>130</v>
      </c>
      <c r="K69" s="33">
        <f t="shared" si="20"/>
        <v>146.80000000000001</v>
      </c>
      <c r="L69" s="33">
        <f t="shared" si="21"/>
        <v>16.800000000000011</v>
      </c>
      <c r="M69" s="33">
        <v>-32.299999999999997</v>
      </c>
      <c r="N69" s="33">
        <f t="shared" si="22"/>
        <v>114.5</v>
      </c>
      <c r="O69" s="33"/>
      <c r="P69" s="33">
        <f t="shared" si="23"/>
        <v>114.5</v>
      </c>
      <c r="Q69" s="65"/>
      <c r="R69" s="65"/>
      <c r="S69" s="1"/>
      <c r="T69" s="67"/>
      <c r="X69" s="1"/>
      <c r="Y69" s="1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9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9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9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9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9"/>
      <c r="FF69" s="8"/>
      <c r="FG69" s="8"/>
    </row>
    <row r="70" spans="1:163" s="2" customFormat="1" ht="17.100000000000001" customHeight="1">
      <c r="A70" s="13" t="s">
        <v>56</v>
      </c>
      <c r="B70" s="69">
        <v>1054.0999999999999</v>
      </c>
      <c r="C70" s="69">
        <v>942.66614999999945</v>
      </c>
      <c r="D70" s="4">
        <f t="shared" si="18"/>
        <v>0.89428531448629123</v>
      </c>
      <c r="E70" s="10">
        <v>15</v>
      </c>
      <c r="F70" s="5">
        <f t="shared" si="26"/>
        <v>1</v>
      </c>
      <c r="G70" s="5">
        <v>10</v>
      </c>
      <c r="H70" s="40">
        <f t="shared" si="25"/>
        <v>0.9365711886917748</v>
      </c>
      <c r="I70" s="41">
        <v>81</v>
      </c>
      <c r="J70" s="33">
        <f t="shared" si="19"/>
        <v>7.3636363636363633</v>
      </c>
      <c r="K70" s="33">
        <f t="shared" si="20"/>
        <v>6.9</v>
      </c>
      <c r="L70" s="33">
        <f t="shared" si="21"/>
        <v>-0.46363636363636296</v>
      </c>
      <c r="M70" s="33">
        <v>2.2000000000000002</v>
      </c>
      <c r="N70" s="33">
        <f t="shared" si="22"/>
        <v>9.1</v>
      </c>
      <c r="O70" s="33"/>
      <c r="P70" s="33">
        <f t="shared" si="23"/>
        <v>9.1</v>
      </c>
      <c r="Q70" s="65"/>
      <c r="R70" s="65"/>
      <c r="S70" s="1"/>
      <c r="T70" s="67"/>
      <c r="U70" s="1"/>
      <c r="V70" s="1"/>
      <c r="W70" s="1"/>
      <c r="X70" s="1"/>
      <c r="Y70" s="1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9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9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9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9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9"/>
      <c r="FF70" s="8"/>
      <c r="FG70" s="8"/>
    </row>
    <row r="71" spans="1:163" s="2" customFormat="1" ht="17.100000000000001" customHeight="1">
      <c r="A71" s="13" t="s">
        <v>57</v>
      </c>
      <c r="B71" s="69">
        <v>241.8</v>
      </c>
      <c r="C71" s="69">
        <v>172.56801000000024</v>
      </c>
      <c r="D71" s="4">
        <f t="shared" si="18"/>
        <v>0.71368076923077017</v>
      </c>
      <c r="E71" s="10">
        <v>15</v>
      </c>
      <c r="F71" s="5">
        <f t="shared" si="26"/>
        <v>1</v>
      </c>
      <c r="G71" s="5">
        <v>10</v>
      </c>
      <c r="H71" s="40">
        <f t="shared" si="25"/>
        <v>0.82820846153846217</v>
      </c>
      <c r="I71" s="41">
        <v>834</v>
      </c>
      <c r="J71" s="33">
        <f t="shared" si="19"/>
        <v>75.818181818181813</v>
      </c>
      <c r="K71" s="33">
        <f t="shared" si="20"/>
        <v>62.8</v>
      </c>
      <c r="L71" s="33">
        <f t="shared" si="21"/>
        <v>-13.018181818181816</v>
      </c>
      <c r="M71" s="33">
        <v>-26.8</v>
      </c>
      <c r="N71" s="33">
        <f t="shared" si="22"/>
        <v>36</v>
      </c>
      <c r="O71" s="33"/>
      <c r="P71" s="33">
        <f t="shared" si="23"/>
        <v>36</v>
      </c>
      <c r="Q71" s="65"/>
      <c r="R71" s="65"/>
      <c r="S71" s="1"/>
      <c r="T71" s="67"/>
      <c r="U71" s="1"/>
      <c r="V71" s="1"/>
      <c r="W71" s="1"/>
      <c r="X71" s="1"/>
      <c r="Y71" s="1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9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9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9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9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9"/>
      <c r="FF71" s="8"/>
      <c r="FG71" s="8"/>
    </row>
    <row r="72" spans="1:163" s="2" customFormat="1" ht="17.100000000000001" customHeight="1">
      <c r="A72" s="13" t="s">
        <v>58</v>
      </c>
      <c r="B72" s="69">
        <v>152.69999999999999</v>
      </c>
      <c r="C72" s="69">
        <v>221.44775000000001</v>
      </c>
      <c r="D72" s="4">
        <f t="shared" si="18"/>
        <v>1.2250214472822527</v>
      </c>
      <c r="E72" s="10">
        <v>15</v>
      </c>
      <c r="F72" s="5">
        <f t="shared" si="26"/>
        <v>1</v>
      </c>
      <c r="G72" s="5">
        <v>10</v>
      </c>
      <c r="H72" s="40">
        <f t="shared" si="25"/>
        <v>1.1350128683693517</v>
      </c>
      <c r="I72" s="41">
        <v>668</v>
      </c>
      <c r="J72" s="33">
        <f t="shared" si="19"/>
        <v>60.727272727272727</v>
      </c>
      <c r="K72" s="33">
        <f t="shared" si="20"/>
        <v>68.900000000000006</v>
      </c>
      <c r="L72" s="33">
        <f t="shared" si="21"/>
        <v>8.1727272727272791</v>
      </c>
      <c r="M72" s="33">
        <v>-15.1</v>
      </c>
      <c r="N72" s="33">
        <f t="shared" si="22"/>
        <v>53.8</v>
      </c>
      <c r="O72" s="33"/>
      <c r="P72" s="33">
        <f t="shared" si="23"/>
        <v>53.8</v>
      </c>
      <c r="Q72" s="65"/>
      <c r="R72" s="65"/>
      <c r="S72" s="1"/>
      <c r="T72" s="67"/>
      <c r="U72" s="1"/>
      <c r="V72" s="1"/>
      <c r="W72" s="1"/>
      <c r="X72" s="1"/>
      <c r="Y72" s="1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9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9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9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9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9"/>
      <c r="FF72" s="8"/>
      <c r="FG72" s="8"/>
    </row>
    <row r="73" spans="1:163" s="2" customFormat="1" ht="17.100000000000001" customHeight="1">
      <c r="A73" s="13" t="s">
        <v>59</v>
      </c>
      <c r="B73" s="69">
        <v>80.599999999999994</v>
      </c>
      <c r="C73" s="69">
        <v>518.30655000000002</v>
      </c>
      <c r="D73" s="4">
        <f t="shared" si="18"/>
        <v>1.3</v>
      </c>
      <c r="E73" s="10">
        <v>15</v>
      </c>
      <c r="F73" s="5">
        <f t="shared" si="26"/>
        <v>1</v>
      </c>
      <c r="G73" s="5">
        <v>10</v>
      </c>
      <c r="H73" s="40">
        <f t="shared" si="25"/>
        <v>1.18</v>
      </c>
      <c r="I73" s="41">
        <v>876</v>
      </c>
      <c r="J73" s="33">
        <f t="shared" si="19"/>
        <v>79.63636363636364</v>
      </c>
      <c r="K73" s="33">
        <f t="shared" si="20"/>
        <v>94</v>
      </c>
      <c r="L73" s="33">
        <f t="shared" si="21"/>
        <v>14.36363636363636</v>
      </c>
      <c r="M73" s="33">
        <v>47.1</v>
      </c>
      <c r="N73" s="33">
        <f t="shared" si="22"/>
        <v>141.1</v>
      </c>
      <c r="O73" s="33"/>
      <c r="P73" s="33">
        <f t="shared" si="23"/>
        <v>141.1</v>
      </c>
      <c r="Q73" s="65"/>
      <c r="R73" s="65"/>
      <c r="S73" s="1"/>
      <c r="T73" s="67"/>
      <c r="U73" s="1"/>
      <c r="V73" s="1"/>
      <c r="W73" s="1"/>
      <c r="X73" s="1"/>
      <c r="Y73" s="1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9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9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9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9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9"/>
      <c r="FF73" s="8"/>
      <c r="FG73" s="8"/>
    </row>
    <row r="74" spans="1:163" s="2" customFormat="1" ht="17.100000000000001" customHeight="1">
      <c r="A74" s="13" t="s">
        <v>60</v>
      </c>
      <c r="B74" s="69">
        <v>56.5</v>
      </c>
      <c r="C74" s="69">
        <v>196.21945000000019</v>
      </c>
      <c r="D74" s="4">
        <f t="shared" si="18"/>
        <v>1.3</v>
      </c>
      <c r="E74" s="10">
        <v>15</v>
      </c>
      <c r="F74" s="5">
        <f>F$29</f>
        <v>1</v>
      </c>
      <c r="G74" s="5">
        <v>10</v>
      </c>
      <c r="H74" s="40">
        <f t="shared" si="25"/>
        <v>1.18</v>
      </c>
      <c r="I74" s="41">
        <v>985</v>
      </c>
      <c r="J74" s="33">
        <f t="shared" si="19"/>
        <v>89.545454545454547</v>
      </c>
      <c r="K74" s="33">
        <f t="shared" si="20"/>
        <v>105.7</v>
      </c>
      <c r="L74" s="33">
        <f t="shared" si="21"/>
        <v>16.154545454545456</v>
      </c>
      <c r="M74" s="33">
        <v>-31.9</v>
      </c>
      <c r="N74" s="33">
        <f t="shared" si="22"/>
        <v>73.8</v>
      </c>
      <c r="O74" s="33"/>
      <c r="P74" s="33">
        <f t="shared" si="23"/>
        <v>73.8</v>
      </c>
      <c r="Q74" s="65"/>
      <c r="R74" s="65"/>
      <c r="S74" s="1"/>
      <c r="T74" s="67"/>
      <c r="U74" s="1"/>
      <c r="V74" s="1"/>
      <c r="W74" s="1"/>
      <c r="X74" s="1"/>
      <c r="Y74" s="1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9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9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9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9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9"/>
      <c r="FF74" s="8"/>
      <c r="FG74" s="8"/>
    </row>
    <row r="75" spans="1:163" s="2" customFormat="1" ht="17.100000000000001" customHeight="1">
      <c r="A75" s="17" t="s">
        <v>61</v>
      </c>
      <c r="B75" s="70"/>
      <c r="C75" s="7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65"/>
      <c r="R75" s="65"/>
      <c r="S75" s="1"/>
      <c r="T75" s="67"/>
      <c r="U75" s="1"/>
      <c r="V75" s="1"/>
      <c r="W75" s="1"/>
      <c r="X75" s="1"/>
      <c r="Y75" s="1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9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9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9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9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9"/>
      <c r="FF75" s="8"/>
      <c r="FG75" s="8"/>
    </row>
    <row r="76" spans="1:163" s="2" customFormat="1" ht="17.100000000000001" customHeight="1">
      <c r="A76" s="13" t="s">
        <v>62</v>
      </c>
      <c r="B76" s="69">
        <v>239.1</v>
      </c>
      <c r="C76" s="69">
        <v>84.090400000000372</v>
      </c>
      <c r="D76" s="4">
        <f t="shared" si="18"/>
        <v>0.3516955248849869</v>
      </c>
      <c r="E76" s="10">
        <v>15</v>
      </c>
      <c r="F76" s="5">
        <f>F$30</f>
        <v>1</v>
      </c>
      <c r="G76" s="5">
        <v>10</v>
      </c>
      <c r="H76" s="40">
        <f t="shared" si="25"/>
        <v>0.61101731493099221</v>
      </c>
      <c r="I76" s="41">
        <v>2187</v>
      </c>
      <c r="J76" s="33">
        <f t="shared" si="19"/>
        <v>198.81818181818181</v>
      </c>
      <c r="K76" s="33">
        <f t="shared" si="20"/>
        <v>121.5</v>
      </c>
      <c r="L76" s="33">
        <f t="shared" si="21"/>
        <v>-77.318181818181813</v>
      </c>
      <c r="M76" s="33">
        <v>14</v>
      </c>
      <c r="N76" s="33">
        <f t="shared" si="22"/>
        <v>135.5</v>
      </c>
      <c r="O76" s="33"/>
      <c r="P76" s="33">
        <f t="shared" si="23"/>
        <v>135.5</v>
      </c>
      <c r="Q76" s="65"/>
      <c r="R76" s="65"/>
      <c r="S76" s="1"/>
      <c r="T76" s="67"/>
      <c r="U76" s="1"/>
      <c r="V76" s="1"/>
      <c r="W76" s="1"/>
      <c r="X76" s="1"/>
      <c r="Y76" s="1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9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9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9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9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9"/>
      <c r="FF76" s="8"/>
      <c r="FG76" s="8"/>
    </row>
    <row r="77" spans="1:163" s="2" customFormat="1" ht="17.100000000000001" customHeight="1">
      <c r="A77" s="13" t="s">
        <v>63</v>
      </c>
      <c r="B77" s="69">
        <v>1729.6</v>
      </c>
      <c r="C77" s="69">
        <v>904.80717999999877</v>
      </c>
      <c r="D77" s="4">
        <f t="shared" si="18"/>
        <v>0.52313088575393085</v>
      </c>
      <c r="E77" s="10">
        <v>15</v>
      </c>
      <c r="F77" s="5">
        <f t="shared" ref="F77:F80" si="27">F$30</f>
        <v>1</v>
      </c>
      <c r="G77" s="5">
        <v>10</v>
      </c>
      <c r="H77" s="40">
        <f t="shared" si="25"/>
        <v>0.71387853145235847</v>
      </c>
      <c r="I77" s="41">
        <v>2378</v>
      </c>
      <c r="J77" s="33">
        <f t="shared" si="19"/>
        <v>216.18181818181819</v>
      </c>
      <c r="K77" s="33">
        <f t="shared" si="20"/>
        <v>154.30000000000001</v>
      </c>
      <c r="L77" s="33">
        <f t="shared" si="21"/>
        <v>-61.881818181818176</v>
      </c>
      <c r="M77" s="33">
        <v>22.1</v>
      </c>
      <c r="N77" s="33">
        <f t="shared" si="22"/>
        <v>176.4</v>
      </c>
      <c r="O77" s="33"/>
      <c r="P77" s="33">
        <f t="shared" si="23"/>
        <v>176.4</v>
      </c>
      <c r="Q77" s="65"/>
      <c r="R77" s="65"/>
      <c r="S77" s="1"/>
      <c r="T77" s="67"/>
      <c r="U77" s="1"/>
      <c r="V77" s="1"/>
      <c r="W77" s="1"/>
      <c r="X77" s="1"/>
      <c r="Y77" s="1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9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9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9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9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9"/>
      <c r="FF77" s="8"/>
      <c r="FG77" s="8"/>
    </row>
    <row r="78" spans="1:163" s="2" customFormat="1" ht="17.100000000000001" customHeight="1">
      <c r="A78" s="13" t="s">
        <v>64</v>
      </c>
      <c r="B78" s="69">
        <v>146.80000000000001</v>
      </c>
      <c r="C78" s="69">
        <v>126.5863300000003</v>
      </c>
      <c r="D78" s="4">
        <f t="shared" si="18"/>
        <v>0.86230470027248152</v>
      </c>
      <c r="E78" s="10">
        <v>15</v>
      </c>
      <c r="F78" s="5">
        <f t="shared" si="27"/>
        <v>1</v>
      </c>
      <c r="G78" s="5">
        <v>10</v>
      </c>
      <c r="H78" s="40">
        <f t="shared" si="25"/>
        <v>0.91738282016348893</v>
      </c>
      <c r="I78" s="41">
        <v>1595</v>
      </c>
      <c r="J78" s="33">
        <f t="shared" si="19"/>
        <v>145</v>
      </c>
      <c r="K78" s="33">
        <f t="shared" si="20"/>
        <v>133</v>
      </c>
      <c r="L78" s="33">
        <f t="shared" si="21"/>
        <v>-12</v>
      </c>
      <c r="M78" s="33">
        <v>-65.2</v>
      </c>
      <c r="N78" s="33">
        <f t="shared" si="22"/>
        <v>67.8</v>
      </c>
      <c r="O78" s="33"/>
      <c r="P78" s="33">
        <f t="shared" si="23"/>
        <v>67.8</v>
      </c>
      <c r="Q78" s="65"/>
      <c r="R78" s="65"/>
      <c r="S78" s="1"/>
      <c r="T78" s="67"/>
      <c r="U78" s="1"/>
      <c r="V78" s="1"/>
      <c r="W78" s="1"/>
      <c r="X78" s="1"/>
      <c r="Y78" s="1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9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9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9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9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9"/>
      <c r="FF78" s="8"/>
      <c r="FG78" s="8"/>
    </row>
    <row r="79" spans="1:163" s="2" customFormat="1" ht="17.100000000000001" customHeight="1">
      <c r="A79" s="13" t="s">
        <v>65</v>
      </c>
      <c r="B79" s="69">
        <v>339</v>
      </c>
      <c r="C79" s="69">
        <v>547.21679999999981</v>
      </c>
      <c r="D79" s="4">
        <f t="shared" si="18"/>
        <v>1.2414208849557522</v>
      </c>
      <c r="E79" s="10">
        <v>15</v>
      </c>
      <c r="F79" s="5">
        <f t="shared" si="27"/>
        <v>1</v>
      </c>
      <c r="G79" s="5">
        <v>10</v>
      </c>
      <c r="H79" s="40">
        <f t="shared" si="25"/>
        <v>1.1448525309734514</v>
      </c>
      <c r="I79" s="41">
        <v>1537</v>
      </c>
      <c r="J79" s="33">
        <f t="shared" si="19"/>
        <v>139.72727272727272</v>
      </c>
      <c r="K79" s="33">
        <f t="shared" si="20"/>
        <v>160</v>
      </c>
      <c r="L79" s="33">
        <f t="shared" si="21"/>
        <v>20.27272727272728</v>
      </c>
      <c r="M79" s="33">
        <v>-47.7</v>
      </c>
      <c r="N79" s="33">
        <f t="shared" si="22"/>
        <v>112.3</v>
      </c>
      <c r="O79" s="33"/>
      <c r="P79" s="33">
        <f t="shared" si="23"/>
        <v>112.3</v>
      </c>
      <c r="Q79" s="65"/>
      <c r="R79" s="65"/>
      <c r="S79" s="1"/>
      <c r="T79" s="67"/>
      <c r="U79" s="1"/>
      <c r="V79" s="1"/>
      <c r="W79" s="1"/>
      <c r="X79" s="1"/>
      <c r="Y79" s="1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9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9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9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9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9"/>
      <c r="FF79" s="8"/>
      <c r="FG79" s="8"/>
    </row>
    <row r="80" spans="1:163" s="2" customFormat="1" ht="17.100000000000001" customHeight="1">
      <c r="A80" s="13" t="s">
        <v>66</v>
      </c>
      <c r="B80" s="69">
        <v>138.6</v>
      </c>
      <c r="C80" s="69">
        <v>72.959950000000191</v>
      </c>
      <c r="D80" s="4">
        <f t="shared" si="18"/>
        <v>0.52640656565656707</v>
      </c>
      <c r="E80" s="10">
        <v>15</v>
      </c>
      <c r="F80" s="5">
        <f t="shared" si="27"/>
        <v>1</v>
      </c>
      <c r="G80" s="5">
        <v>10</v>
      </c>
      <c r="H80" s="40">
        <f t="shared" si="25"/>
        <v>0.71584393939394031</v>
      </c>
      <c r="I80" s="41">
        <v>2350</v>
      </c>
      <c r="J80" s="33">
        <f t="shared" si="19"/>
        <v>213.63636363636363</v>
      </c>
      <c r="K80" s="33">
        <f t="shared" si="20"/>
        <v>152.9</v>
      </c>
      <c r="L80" s="33">
        <f t="shared" si="21"/>
        <v>-60.73636363636362</v>
      </c>
      <c r="M80" s="33">
        <v>-110.6</v>
      </c>
      <c r="N80" s="33">
        <f t="shared" si="22"/>
        <v>42.3</v>
      </c>
      <c r="O80" s="33"/>
      <c r="P80" s="33">
        <f t="shared" si="23"/>
        <v>42.3</v>
      </c>
      <c r="Q80" s="65"/>
      <c r="R80" s="65"/>
      <c r="S80" s="1"/>
      <c r="T80" s="67"/>
      <c r="U80" s="1"/>
      <c r="V80" s="1"/>
      <c r="W80" s="1"/>
      <c r="X80" s="1"/>
      <c r="Y80" s="1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9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9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9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9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9"/>
      <c r="FF80" s="8"/>
      <c r="FG80" s="8"/>
    </row>
    <row r="81" spans="1:163" s="2" customFormat="1" ht="17.100000000000001" customHeight="1">
      <c r="A81" s="17" t="s">
        <v>67</v>
      </c>
      <c r="B81" s="70"/>
      <c r="C81" s="7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65"/>
      <c r="R81" s="65"/>
      <c r="S81" s="1"/>
      <c r="T81" s="67"/>
      <c r="U81" s="1"/>
      <c r="V81" s="1"/>
      <c r="W81" s="1"/>
      <c r="X81" s="1"/>
      <c r="Y81" s="1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9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9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9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9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9"/>
      <c r="FF81" s="8"/>
      <c r="FG81" s="8"/>
    </row>
    <row r="82" spans="1:163" s="2" customFormat="1" ht="17.100000000000001" customHeight="1">
      <c r="A82" s="13" t="s">
        <v>68</v>
      </c>
      <c r="B82" s="69">
        <v>901.4</v>
      </c>
      <c r="C82" s="69">
        <v>1190.1611599999999</v>
      </c>
      <c r="D82" s="4">
        <f t="shared" si="18"/>
        <v>1.2120347415132016</v>
      </c>
      <c r="E82" s="10">
        <v>15</v>
      </c>
      <c r="F82" s="5">
        <f>F$31</f>
        <v>1</v>
      </c>
      <c r="G82" s="5">
        <v>10</v>
      </c>
      <c r="H82" s="40">
        <f t="shared" si="25"/>
        <v>1.1272208449079211</v>
      </c>
      <c r="I82" s="41">
        <v>541</v>
      </c>
      <c r="J82" s="33">
        <f t="shared" si="19"/>
        <v>49.18181818181818</v>
      </c>
      <c r="K82" s="33">
        <f t="shared" si="20"/>
        <v>55.4</v>
      </c>
      <c r="L82" s="33">
        <f t="shared" si="21"/>
        <v>6.2181818181818187</v>
      </c>
      <c r="M82" s="33">
        <v>5.9</v>
      </c>
      <c r="N82" s="33">
        <f t="shared" si="22"/>
        <v>61.3</v>
      </c>
      <c r="O82" s="33"/>
      <c r="P82" s="33">
        <f t="shared" si="23"/>
        <v>61.3</v>
      </c>
      <c r="Q82" s="65"/>
      <c r="R82" s="65"/>
      <c r="S82" s="1"/>
      <c r="T82" s="67"/>
      <c r="U82" s="1"/>
      <c r="V82" s="1"/>
      <c r="W82" s="1"/>
      <c r="X82" s="1"/>
      <c r="Y82" s="1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9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9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9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9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9"/>
      <c r="FF82" s="8"/>
      <c r="FG82" s="8"/>
    </row>
    <row r="83" spans="1:163" s="2" customFormat="1" ht="17.100000000000001" customHeight="1">
      <c r="A83" s="13" t="s">
        <v>69</v>
      </c>
      <c r="B83" s="69">
        <v>1953.1</v>
      </c>
      <c r="C83" s="69">
        <v>1367.439030000002</v>
      </c>
      <c r="D83" s="4">
        <f t="shared" si="18"/>
        <v>0.70013774512313864</v>
      </c>
      <c r="E83" s="10">
        <v>15</v>
      </c>
      <c r="F83" s="5">
        <f t="shared" ref="F83:F89" si="28">F$31</f>
        <v>1</v>
      </c>
      <c r="G83" s="5">
        <v>10</v>
      </c>
      <c r="H83" s="40">
        <f t="shared" si="25"/>
        <v>0.82008264707388323</v>
      </c>
      <c r="I83" s="41">
        <v>839</v>
      </c>
      <c r="J83" s="33">
        <f t="shared" si="19"/>
        <v>76.272727272727266</v>
      </c>
      <c r="K83" s="33">
        <f t="shared" si="20"/>
        <v>62.5</v>
      </c>
      <c r="L83" s="33">
        <f t="shared" si="21"/>
        <v>-13.772727272727266</v>
      </c>
      <c r="M83" s="33">
        <v>-9.1</v>
      </c>
      <c r="N83" s="33">
        <f t="shared" si="22"/>
        <v>53.4</v>
      </c>
      <c r="O83" s="33"/>
      <c r="P83" s="33">
        <f t="shared" si="23"/>
        <v>53.4</v>
      </c>
      <c r="Q83" s="65"/>
      <c r="R83" s="65"/>
      <c r="S83" s="1"/>
      <c r="T83" s="67"/>
      <c r="U83" s="1"/>
      <c r="V83" s="1"/>
      <c r="W83" s="1"/>
      <c r="X83" s="1"/>
      <c r="Y83" s="1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9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9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9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9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9"/>
      <c r="FF83" s="8"/>
      <c r="FG83" s="8"/>
    </row>
    <row r="84" spans="1:163" s="2" customFormat="1" ht="17.100000000000001" customHeight="1">
      <c r="A84" s="13" t="s">
        <v>70</v>
      </c>
      <c r="B84" s="69">
        <v>43.8</v>
      </c>
      <c r="C84" s="69">
        <v>155.84752999999992</v>
      </c>
      <c r="D84" s="4">
        <f t="shared" si="18"/>
        <v>1.3</v>
      </c>
      <c r="E84" s="10">
        <v>15</v>
      </c>
      <c r="F84" s="5">
        <f t="shared" si="28"/>
        <v>1</v>
      </c>
      <c r="G84" s="5">
        <v>10</v>
      </c>
      <c r="H84" s="40">
        <f t="shared" si="25"/>
        <v>1.18</v>
      </c>
      <c r="I84" s="41">
        <v>621</v>
      </c>
      <c r="J84" s="33">
        <f t="shared" si="19"/>
        <v>56.454545454545453</v>
      </c>
      <c r="K84" s="33">
        <f t="shared" si="20"/>
        <v>66.599999999999994</v>
      </c>
      <c r="L84" s="33">
        <f t="shared" si="21"/>
        <v>10.145454545454541</v>
      </c>
      <c r="M84" s="33">
        <v>16.2</v>
      </c>
      <c r="N84" s="33">
        <f t="shared" si="22"/>
        <v>82.8</v>
      </c>
      <c r="O84" s="33"/>
      <c r="P84" s="33">
        <f t="shared" si="23"/>
        <v>82.8</v>
      </c>
      <c r="Q84" s="65"/>
      <c r="R84" s="65"/>
      <c r="S84" s="1"/>
      <c r="T84" s="67"/>
      <c r="U84" s="1"/>
      <c r="V84" s="1"/>
      <c r="W84" s="1"/>
      <c r="X84" s="1"/>
      <c r="Y84" s="1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9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9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9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9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9"/>
      <c r="FF84" s="8"/>
      <c r="FG84" s="8"/>
    </row>
    <row r="85" spans="1:163" s="2" customFormat="1" ht="17.100000000000001" customHeight="1">
      <c r="A85" s="13" t="s">
        <v>71</v>
      </c>
      <c r="B85" s="69">
        <v>145.80000000000001</v>
      </c>
      <c r="C85" s="69">
        <v>104.15327000000013</v>
      </c>
      <c r="D85" s="4">
        <f t="shared" si="18"/>
        <v>0.71435713305898574</v>
      </c>
      <c r="E85" s="10">
        <v>15</v>
      </c>
      <c r="F85" s="5">
        <f t="shared" si="28"/>
        <v>1</v>
      </c>
      <c r="G85" s="5">
        <v>10</v>
      </c>
      <c r="H85" s="40">
        <f t="shared" si="25"/>
        <v>0.82861427983539149</v>
      </c>
      <c r="I85" s="41">
        <v>919</v>
      </c>
      <c r="J85" s="33">
        <f t="shared" si="19"/>
        <v>83.545454545454547</v>
      </c>
      <c r="K85" s="33">
        <f t="shared" si="20"/>
        <v>69.2</v>
      </c>
      <c r="L85" s="33">
        <f t="shared" si="21"/>
        <v>-14.345454545454544</v>
      </c>
      <c r="M85" s="33">
        <v>-43.6</v>
      </c>
      <c r="N85" s="33">
        <f t="shared" si="22"/>
        <v>25.6</v>
      </c>
      <c r="O85" s="33"/>
      <c r="P85" s="33">
        <f t="shared" si="23"/>
        <v>25.6</v>
      </c>
      <c r="Q85" s="65"/>
      <c r="R85" s="65"/>
      <c r="S85" s="1"/>
      <c r="T85" s="67"/>
      <c r="U85" s="1"/>
      <c r="V85" s="1"/>
      <c r="W85" s="1"/>
      <c r="X85" s="1"/>
      <c r="Y85" s="1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9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9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9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9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9"/>
      <c r="FF85" s="8"/>
      <c r="FG85" s="8"/>
    </row>
    <row r="86" spans="1:163" s="2" customFormat="1" ht="17.100000000000001" customHeight="1">
      <c r="A86" s="13" t="s">
        <v>72</v>
      </c>
      <c r="B86" s="69">
        <v>417.8</v>
      </c>
      <c r="C86" s="69">
        <v>492.44170999999994</v>
      </c>
      <c r="D86" s="4">
        <f t="shared" si="18"/>
        <v>1.1786541646720918</v>
      </c>
      <c r="E86" s="10">
        <v>15</v>
      </c>
      <c r="F86" s="5">
        <f t="shared" si="28"/>
        <v>1</v>
      </c>
      <c r="G86" s="5">
        <v>10</v>
      </c>
      <c r="H86" s="40">
        <f t="shared" si="25"/>
        <v>1.1071924988032551</v>
      </c>
      <c r="I86" s="41">
        <v>708</v>
      </c>
      <c r="J86" s="33">
        <f t="shared" si="19"/>
        <v>64.36363636363636</v>
      </c>
      <c r="K86" s="33">
        <f t="shared" si="20"/>
        <v>71.3</v>
      </c>
      <c r="L86" s="33">
        <f t="shared" si="21"/>
        <v>6.9363636363636374</v>
      </c>
      <c r="M86" s="33">
        <v>-42.5</v>
      </c>
      <c r="N86" s="33">
        <f t="shared" si="22"/>
        <v>28.8</v>
      </c>
      <c r="O86" s="33"/>
      <c r="P86" s="33">
        <f t="shared" si="23"/>
        <v>28.8</v>
      </c>
      <c r="Q86" s="65"/>
      <c r="R86" s="65"/>
      <c r="S86" s="1"/>
      <c r="T86" s="67"/>
      <c r="U86" s="1"/>
      <c r="V86" s="1"/>
      <c r="W86" s="1"/>
      <c r="X86" s="1"/>
      <c r="Y86" s="1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9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9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9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9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9"/>
      <c r="FF86" s="8"/>
      <c r="FG86" s="8"/>
    </row>
    <row r="87" spans="1:163" s="2" customFormat="1" ht="17.100000000000001" customHeight="1">
      <c r="A87" s="13" t="s">
        <v>73</v>
      </c>
      <c r="B87" s="69">
        <v>228.2</v>
      </c>
      <c r="C87" s="69">
        <v>64.354519999999965</v>
      </c>
      <c r="D87" s="4">
        <f t="shared" si="18"/>
        <v>0.28200929009640652</v>
      </c>
      <c r="E87" s="10">
        <v>15</v>
      </c>
      <c r="F87" s="5">
        <f t="shared" si="28"/>
        <v>1</v>
      </c>
      <c r="G87" s="5">
        <v>10</v>
      </c>
      <c r="H87" s="40">
        <f t="shared" si="25"/>
        <v>0.56920557405784389</v>
      </c>
      <c r="I87" s="41">
        <v>1010</v>
      </c>
      <c r="J87" s="33">
        <f t="shared" si="19"/>
        <v>91.818181818181813</v>
      </c>
      <c r="K87" s="33">
        <f t="shared" si="20"/>
        <v>52.3</v>
      </c>
      <c r="L87" s="33">
        <f t="shared" si="21"/>
        <v>-39.518181818181816</v>
      </c>
      <c r="M87" s="33">
        <v>-0.4</v>
      </c>
      <c r="N87" s="33">
        <f t="shared" si="22"/>
        <v>51.9</v>
      </c>
      <c r="O87" s="33"/>
      <c r="P87" s="33">
        <f t="shared" si="23"/>
        <v>51.9</v>
      </c>
      <c r="Q87" s="65"/>
      <c r="R87" s="65"/>
      <c r="S87" s="1"/>
      <c r="T87" s="67"/>
      <c r="U87" s="1"/>
      <c r="V87" s="1"/>
      <c r="W87" s="1"/>
      <c r="X87" s="1"/>
      <c r="Y87" s="1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9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9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9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9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9"/>
      <c r="FF87" s="8"/>
      <c r="FG87" s="8"/>
    </row>
    <row r="88" spans="1:163" s="2" customFormat="1" ht="17.100000000000001" customHeight="1">
      <c r="A88" s="13" t="s">
        <v>74</v>
      </c>
      <c r="B88" s="69">
        <v>345.3</v>
      </c>
      <c r="C88" s="69">
        <v>119.6361399999999</v>
      </c>
      <c r="D88" s="4">
        <f t="shared" si="18"/>
        <v>0.34647014190558906</v>
      </c>
      <c r="E88" s="10">
        <v>15</v>
      </c>
      <c r="F88" s="5">
        <f t="shared" si="28"/>
        <v>1</v>
      </c>
      <c r="G88" s="5">
        <v>10</v>
      </c>
      <c r="H88" s="40">
        <f t="shared" si="25"/>
        <v>0.6078820851433534</v>
      </c>
      <c r="I88" s="41">
        <v>1313</v>
      </c>
      <c r="J88" s="33">
        <f t="shared" si="19"/>
        <v>119.36363636363636</v>
      </c>
      <c r="K88" s="33">
        <f t="shared" si="20"/>
        <v>72.599999999999994</v>
      </c>
      <c r="L88" s="33">
        <f t="shared" si="21"/>
        <v>-46.763636363636365</v>
      </c>
      <c r="M88" s="33">
        <v>-46.1</v>
      </c>
      <c r="N88" s="33">
        <f t="shared" si="22"/>
        <v>26.5</v>
      </c>
      <c r="O88" s="33"/>
      <c r="P88" s="33">
        <f t="shared" si="23"/>
        <v>26.5</v>
      </c>
      <c r="Q88" s="65"/>
      <c r="R88" s="65"/>
      <c r="S88" s="1"/>
      <c r="T88" s="67"/>
      <c r="U88" s="1"/>
      <c r="V88" s="1"/>
      <c r="W88" s="1"/>
      <c r="X88" s="1"/>
      <c r="Y88" s="1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9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9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9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9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9"/>
      <c r="FF88" s="8"/>
      <c r="FG88" s="8"/>
    </row>
    <row r="89" spans="1:163" s="2" customFormat="1" ht="17.100000000000001" customHeight="1">
      <c r="A89" s="13" t="s">
        <v>75</v>
      </c>
      <c r="B89" s="69">
        <v>593.6</v>
      </c>
      <c r="C89" s="69">
        <v>77.919649999999677</v>
      </c>
      <c r="D89" s="4">
        <f t="shared" si="18"/>
        <v>0.13126625673854392</v>
      </c>
      <c r="E89" s="10">
        <v>15</v>
      </c>
      <c r="F89" s="5">
        <f t="shared" si="28"/>
        <v>1</v>
      </c>
      <c r="G89" s="5">
        <v>10</v>
      </c>
      <c r="H89" s="40">
        <f t="shared" si="25"/>
        <v>0.47875975404312632</v>
      </c>
      <c r="I89" s="41">
        <v>333</v>
      </c>
      <c r="J89" s="33">
        <f t="shared" si="19"/>
        <v>30.272727272727273</v>
      </c>
      <c r="K89" s="33">
        <f t="shared" si="20"/>
        <v>14.5</v>
      </c>
      <c r="L89" s="33">
        <f t="shared" si="21"/>
        <v>-15.772727272727273</v>
      </c>
      <c r="M89" s="33">
        <v>-2.4</v>
      </c>
      <c r="N89" s="33">
        <f t="shared" si="22"/>
        <v>12.1</v>
      </c>
      <c r="O89" s="33"/>
      <c r="P89" s="33">
        <f t="shared" si="23"/>
        <v>12.1</v>
      </c>
      <c r="Q89" s="65"/>
      <c r="R89" s="65"/>
      <c r="S89" s="1"/>
      <c r="T89" s="67"/>
      <c r="U89" s="1"/>
      <c r="V89" s="1"/>
      <c r="W89" s="1"/>
      <c r="X89" s="1"/>
      <c r="Y89" s="1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9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9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9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9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9"/>
      <c r="FF89" s="8"/>
      <c r="FG89" s="8"/>
    </row>
    <row r="90" spans="1:163" s="2" customFormat="1" ht="17.100000000000001" customHeight="1">
      <c r="A90" s="17" t="s">
        <v>76</v>
      </c>
      <c r="B90" s="70"/>
      <c r="C90" s="7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65"/>
      <c r="R90" s="65"/>
      <c r="S90" s="1"/>
      <c r="T90" s="67"/>
      <c r="U90" s="1"/>
      <c r="V90" s="1"/>
      <c r="W90" s="1"/>
      <c r="X90" s="1"/>
      <c r="Y90" s="1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9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9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9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9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9"/>
      <c r="FF90" s="8"/>
      <c r="FG90" s="8"/>
    </row>
    <row r="91" spans="1:163" s="2" customFormat="1" ht="17.100000000000001" customHeight="1">
      <c r="A91" s="13" t="s">
        <v>77</v>
      </c>
      <c r="B91" s="69">
        <v>589.70000000000005</v>
      </c>
      <c r="C91" s="69">
        <v>519.03396000000021</v>
      </c>
      <c r="D91" s="4">
        <f t="shared" si="18"/>
        <v>0.88016611836527081</v>
      </c>
      <c r="E91" s="10">
        <v>15</v>
      </c>
      <c r="F91" s="5">
        <f>F$32</f>
        <v>1</v>
      </c>
      <c r="G91" s="5">
        <v>10</v>
      </c>
      <c r="H91" s="40">
        <f t="shared" si="25"/>
        <v>0.92809967101916246</v>
      </c>
      <c r="I91" s="41">
        <v>2050</v>
      </c>
      <c r="J91" s="33">
        <f t="shared" si="19"/>
        <v>186.36363636363637</v>
      </c>
      <c r="K91" s="33">
        <f t="shared" si="20"/>
        <v>173</v>
      </c>
      <c r="L91" s="33">
        <f t="shared" si="21"/>
        <v>-13.363636363636374</v>
      </c>
      <c r="M91" s="33">
        <v>61.3</v>
      </c>
      <c r="N91" s="33">
        <f t="shared" si="22"/>
        <v>234.3</v>
      </c>
      <c r="O91" s="33"/>
      <c r="P91" s="33">
        <f t="shared" si="23"/>
        <v>234.3</v>
      </c>
      <c r="Q91" s="65"/>
      <c r="R91" s="65"/>
      <c r="S91" s="1"/>
      <c r="T91" s="67"/>
      <c r="U91" s="1"/>
      <c r="V91" s="1"/>
      <c r="W91" s="1"/>
      <c r="X91" s="1"/>
      <c r="Y91" s="1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9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9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9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9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9"/>
      <c r="FF91" s="8"/>
      <c r="FG91" s="8"/>
    </row>
    <row r="92" spans="1:163" s="2" customFormat="1" ht="17.100000000000001" customHeight="1">
      <c r="A92" s="42" t="s">
        <v>78</v>
      </c>
      <c r="B92" s="69">
        <v>1404.6</v>
      </c>
      <c r="C92" s="69">
        <v>1359.2487699999995</v>
      </c>
      <c r="D92" s="4">
        <f t="shared" si="18"/>
        <v>0.96771235227110886</v>
      </c>
      <c r="E92" s="10">
        <v>15</v>
      </c>
      <c r="F92" s="5">
        <f t="shared" ref="F92:F99" si="29">F$32</f>
        <v>1</v>
      </c>
      <c r="G92" s="5">
        <v>10</v>
      </c>
      <c r="H92" s="40">
        <f t="shared" si="25"/>
        <v>0.9806274113626654</v>
      </c>
      <c r="I92" s="41">
        <v>2084</v>
      </c>
      <c r="J92" s="33">
        <f t="shared" si="19"/>
        <v>189.45454545454547</v>
      </c>
      <c r="K92" s="33">
        <f t="shared" si="20"/>
        <v>185.8</v>
      </c>
      <c r="L92" s="33">
        <f t="shared" si="21"/>
        <v>-3.6545454545454561</v>
      </c>
      <c r="M92" s="33">
        <v>-44.8</v>
      </c>
      <c r="N92" s="33">
        <f t="shared" si="22"/>
        <v>141</v>
      </c>
      <c r="O92" s="33"/>
      <c r="P92" s="33">
        <f t="shared" si="23"/>
        <v>141</v>
      </c>
      <c r="Q92" s="65"/>
      <c r="R92" s="65"/>
      <c r="S92" s="1"/>
      <c r="T92" s="67"/>
      <c r="U92" s="1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9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9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9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9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9"/>
      <c r="FF92" s="8"/>
      <c r="FG92" s="8"/>
    </row>
    <row r="93" spans="1:163" s="2" customFormat="1" ht="17.100000000000001" customHeight="1">
      <c r="A93" s="13" t="s">
        <v>79</v>
      </c>
      <c r="B93" s="69">
        <v>59.7</v>
      </c>
      <c r="C93" s="69">
        <v>88.73934999999986</v>
      </c>
      <c r="D93" s="4">
        <f t="shared" si="18"/>
        <v>1.2286421273031822</v>
      </c>
      <c r="E93" s="10">
        <v>15</v>
      </c>
      <c r="F93" s="5">
        <f t="shared" si="29"/>
        <v>1</v>
      </c>
      <c r="G93" s="5">
        <v>10</v>
      </c>
      <c r="H93" s="40">
        <f t="shared" si="25"/>
        <v>1.1371852763819092</v>
      </c>
      <c r="I93" s="41">
        <v>2683</v>
      </c>
      <c r="J93" s="33">
        <f t="shared" si="19"/>
        <v>243.90909090909091</v>
      </c>
      <c r="K93" s="33">
        <f t="shared" si="20"/>
        <v>277.39999999999998</v>
      </c>
      <c r="L93" s="33">
        <f t="shared" si="21"/>
        <v>33.490909090909071</v>
      </c>
      <c r="M93" s="33">
        <v>-175.4</v>
      </c>
      <c r="N93" s="33">
        <f t="shared" si="22"/>
        <v>102</v>
      </c>
      <c r="O93" s="33"/>
      <c r="P93" s="33">
        <f t="shared" si="23"/>
        <v>102</v>
      </c>
      <c r="Q93" s="65"/>
      <c r="R93" s="65"/>
      <c r="S93" s="1"/>
      <c r="T93" s="67"/>
      <c r="U93" s="1"/>
      <c r="V93" s="1"/>
      <c r="W93" s="1"/>
      <c r="X93" s="1"/>
      <c r="Y93" s="1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9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9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9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9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9"/>
      <c r="FF93" s="8"/>
      <c r="FG93" s="8"/>
    </row>
    <row r="94" spans="1:163" s="2" customFormat="1" ht="17.100000000000001" customHeight="1">
      <c r="A94" s="13" t="s">
        <v>80</v>
      </c>
      <c r="B94" s="69">
        <v>200.6</v>
      </c>
      <c r="C94" s="69">
        <v>84.98445000000018</v>
      </c>
      <c r="D94" s="4">
        <f t="shared" si="18"/>
        <v>0.42365129611166591</v>
      </c>
      <c r="E94" s="10">
        <v>15</v>
      </c>
      <c r="F94" s="5">
        <f t="shared" si="29"/>
        <v>1</v>
      </c>
      <c r="G94" s="5">
        <v>10</v>
      </c>
      <c r="H94" s="40">
        <f t="shared" si="25"/>
        <v>0.65419077766699951</v>
      </c>
      <c r="I94" s="41">
        <v>2853</v>
      </c>
      <c r="J94" s="33">
        <f t="shared" si="19"/>
        <v>259.36363636363637</v>
      </c>
      <c r="K94" s="33">
        <f t="shared" si="20"/>
        <v>169.7</v>
      </c>
      <c r="L94" s="33">
        <f t="shared" si="21"/>
        <v>-89.663636363636385</v>
      </c>
      <c r="M94" s="33">
        <v>10.5</v>
      </c>
      <c r="N94" s="33">
        <f t="shared" si="22"/>
        <v>180.2</v>
      </c>
      <c r="O94" s="33"/>
      <c r="P94" s="33">
        <f t="shared" si="23"/>
        <v>180.2</v>
      </c>
      <c r="Q94" s="65"/>
      <c r="R94" s="65"/>
      <c r="S94" s="1"/>
      <c r="T94" s="67"/>
      <c r="W94" s="1"/>
      <c r="X94" s="1"/>
      <c r="Y94" s="1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9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9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9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9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9"/>
      <c r="FF94" s="8"/>
      <c r="FG94" s="8"/>
    </row>
    <row r="95" spans="1:163" s="2" customFormat="1" ht="17.100000000000001" customHeight="1">
      <c r="A95" s="13" t="s">
        <v>81</v>
      </c>
      <c r="B95" s="69">
        <v>101.6</v>
      </c>
      <c r="C95" s="69">
        <v>40.851880000000122</v>
      </c>
      <c r="D95" s="4">
        <f t="shared" si="18"/>
        <v>0.40208543307086736</v>
      </c>
      <c r="E95" s="10">
        <v>15</v>
      </c>
      <c r="F95" s="5">
        <f t="shared" si="29"/>
        <v>1</v>
      </c>
      <c r="G95" s="5">
        <v>10</v>
      </c>
      <c r="H95" s="40">
        <f t="shared" si="25"/>
        <v>0.6412512598425204</v>
      </c>
      <c r="I95" s="41">
        <v>2058</v>
      </c>
      <c r="J95" s="33">
        <f t="shared" si="19"/>
        <v>187.09090909090909</v>
      </c>
      <c r="K95" s="33">
        <f t="shared" si="20"/>
        <v>120</v>
      </c>
      <c r="L95" s="33">
        <f t="shared" si="21"/>
        <v>-67.090909090909093</v>
      </c>
      <c r="M95" s="33">
        <v>-94.7</v>
      </c>
      <c r="N95" s="33">
        <f t="shared" si="22"/>
        <v>25.3</v>
      </c>
      <c r="O95" s="33"/>
      <c r="P95" s="33">
        <f t="shared" si="23"/>
        <v>25.3</v>
      </c>
      <c r="Q95" s="65"/>
      <c r="R95" s="65"/>
      <c r="S95" s="1"/>
      <c r="T95" s="67"/>
      <c r="U95" s="1"/>
      <c r="V95" s="1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9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9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9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9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9"/>
      <c r="FF95" s="8"/>
      <c r="FG95" s="8"/>
    </row>
    <row r="96" spans="1:163" s="2" customFormat="1" ht="17.100000000000001" customHeight="1">
      <c r="A96" s="13" t="s">
        <v>82</v>
      </c>
      <c r="B96" s="69">
        <v>181.1</v>
      </c>
      <c r="C96" s="69">
        <v>126.19904999999981</v>
      </c>
      <c r="D96" s="4">
        <f t="shared" si="18"/>
        <v>0.69684732192158927</v>
      </c>
      <c r="E96" s="10">
        <v>15</v>
      </c>
      <c r="F96" s="5">
        <f t="shared" si="29"/>
        <v>1</v>
      </c>
      <c r="G96" s="5">
        <v>10</v>
      </c>
      <c r="H96" s="40">
        <f t="shared" si="25"/>
        <v>0.81810839315295358</v>
      </c>
      <c r="I96" s="41">
        <v>1546</v>
      </c>
      <c r="J96" s="33">
        <f t="shared" si="19"/>
        <v>140.54545454545453</v>
      </c>
      <c r="K96" s="33">
        <f t="shared" si="20"/>
        <v>115</v>
      </c>
      <c r="L96" s="33">
        <f t="shared" si="21"/>
        <v>-25.545454545454533</v>
      </c>
      <c r="M96" s="33">
        <v>-12.9</v>
      </c>
      <c r="N96" s="33">
        <f t="shared" si="22"/>
        <v>102.1</v>
      </c>
      <c r="O96" s="33"/>
      <c r="P96" s="33">
        <f t="shared" si="23"/>
        <v>102.1</v>
      </c>
      <c r="Q96" s="65"/>
      <c r="R96" s="65"/>
      <c r="S96" s="1"/>
      <c r="T96" s="67"/>
      <c r="U96" s="1"/>
      <c r="V96" s="1"/>
      <c r="W96" s="1"/>
      <c r="X96" s="1"/>
      <c r="Y96" s="1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9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9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9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9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9"/>
      <c r="FF96" s="8"/>
      <c r="FG96" s="8"/>
    </row>
    <row r="97" spans="1:163" s="2" customFormat="1" ht="17.100000000000001" customHeight="1">
      <c r="A97" s="13" t="s">
        <v>83</v>
      </c>
      <c r="B97" s="69">
        <v>132.80000000000001</v>
      </c>
      <c r="C97" s="69">
        <v>22.026699999999952</v>
      </c>
      <c r="D97" s="4">
        <f t="shared" si="18"/>
        <v>0.16586370481927673</v>
      </c>
      <c r="E97" s="10">
        <v>15</v>
      </c>
      <c r="F97" s="5">
        <f t="shared" si="29"/>
        <v>1</v>
      </c>
      <c r="G97" s="5">
        <v>10</v>
      </c>
      <c r="H97" s="40">
        <f t="shared" si="25"/>
        <v>0.499518222891566</v>
      </c>
      <c r="I97" s="41">
        <v>1775</v>
      </c>
      <c r="J97" s="33">
        <f t="shared" si="19"/>
        <v>161.36363636363637</v>
      </c>
      <c r="K97" s="33">
        <f t="shared" si="20"/>
        <v>80.599999999999994</v>
      </c>
      <c r="L97" s="33">
        <f t="shared" si="21"/>
        <v>-80.76363636363638</v>
      </c>
      <c r="M97" s="33">
        <v>-94.2</v>
      </c>
      <c r="N97" s="33">
        <f t="shared" si="22"/>
        <v>0</v>
      </c>
      <c r="O97" s="33"/>
      <c r="P97" s="33">
        <f t="shared" si="23"/>
        <v>0</v>
      </c>
      <c r="Q97" s="65"/>
      <c r="R97" s="65"/>
      <c r="S97" s="1"/>
      <c r="T97" s="67"/>
      <c r="U97" s="1"/>
      <c r="V97" s="1"/>
      <c r="W97" s="1"/>
      <c r="X97" s="1"/>
      <c r="Y97" s="1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9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9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9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9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9"/>
      <c r="FF97" s="8"/>
      <c r="FG97" s="8"/>
    </row>
    <row r="98" spans="1:163" s="2" customFormat="1" ht="17.100000000000001" customHeight="1">
      <c r="A98" s="13" t="s">
        <v>84</v>
      </c>
      <c r="B98" s="69">
        <v>81.8</v>
      </c>
      <c r="C98" s="69">
        <v>15.59791000000015</v>
      </c>
      <c r="D98" s="4">
        <f t="shared" si="18"/>
        <v>0.19068349633252019</v>
      </c>
      <c r="E98" s="10">
        <v>15</v>
      </c>
      <c r="F98" s="5">
        <f t="shared" si="29"/>
        <v>1</v>
      </c>
      <c r="G98" s="5">
        <v>10</v>
      </c>
      <c r="H98" s="40">
        <f t="shared" si="25"/>
        <v>0.51441009779951208</v>
      </c>
      <c r="I98" s="41">
        <v>1879</v>
      </c>
      <c r="J98" s="33">
        <f t="shared" si="19"/>
        <v>170.81818181818181</v>
      </c>
      <c r="K98" s="33">
        <f t="shared" si="20"/>
        <v>87.9</v>
      </c>
      <c r="L98" s="33">
        <f t="shared" si="21"/>
        <v>-82.918181818181807</v>
      </c>
      <c r="M98" s="33">
        <v>25.5</v>
      </c>
      <c r="N98" s="33">
        <f t="shared" si="22"/>
        <v>113.4</v>
      </c>
      <c r="O98" s="33"/>
      <c r="P98" s="33">
        <f t="shared" si="23"/>
        <v>113.4</v>
      </c>
      <c r="Q98" s="65"/>
      <c r="R98" s="65"/>
      <c r="S98" s="1"/>
      <c r="T98" s="67"/>
      <c r="U98" s="1"/>
      <c r="V98" s="1"/>
      <c r="W98" s="1"/>
      <c r="X98" s="1"/>
      <c r="Y98" s="1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9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9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9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9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9"/>
      <c r="FF98" s="8"/>
      <c r="FG98" s="8"/>
    </row>
    <row r="99" spans="1:163" s="2" customFormat="1" ht="17.100000000000001" customHeight="1">
      <c r="A99" s="13" t="s">
        <v>85</v>
      </c>
      <c r="B99" s="69">
        <v>349.9</v>
      </c>
      <c r="C99" s="69">
        <v>253.61572999999999</v>
      </c>
      <c r="D99" s="4">
        <f t="shared" si="18"/>
        <v>0.7248234638468134</v>
      </c>
      <c r="E99" s="10">
        <v>15</v>
      </c>
      <c r="F99" s="5">
        <f t="shared" si="29"/>
        <v>1</v>
      </c>
      <c r="G99" s="5">
        <v>10</v>
      </c>
      <c r="H99" s="40">
        <f t="shared" si="25"/>
        <v>0.83489407830808804</v>
      </c>
      <c r="I99" s="41">
        <v>2138</v>
      </c>
      <c r="J99" s="33">
        <f t="shared" si="19"/>
        <v>194.36363636363637</v>
      </c>
      <c r="K99" s="33">
        <f t="shared" si="20"/>
        <v>162.30000000000001</v>
      </c>
      <c r="L99" s="33">
        <f t="shared" si="21"/>
        <v>-32.063636363636363</v>
      </c>
      <c r="M99" s="33">
        <v>-47.5</v>
      </c>
      <c r="N99" s="33">
        <f t="shared" si="22"/>
        <v>114.8</v>
      </c>
      <c r="O99" s="33"/>
      <c r="P99" s="33">
        <f t="shared" si="23"/>
        <v>114.8</v>
      </c>
      <c r="Q99" s="65"/>
      <c r="R99" s="65"/>
      <c r="S99" s="1"/>
      <c r="T99" s="67"/>
      <c r="U99" s="1"/>
      <c r="V99" s="1"/>
      <c r="W99" s="1"/>
      <c r="X99" s="1"/>
      <c r="Y99" s="1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9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9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9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9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9"/>
      <c r="FF99" s="8"/>
      <c r="FG99" s="8"/>
    </row>
    <row r="100" spans="1:163" s="2" customFormat="1" ht="17.100000000000001" customHeight="1">
      <c r="A100" s="17" t="s">
        <v>86</v>
      </c>
      <c r="B100" s="70"/>
      <c r="C100" s="7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65"/>
      <c r="R100" s="65"/>
      <c r="S100" s="1"/>
      <c r="T100" s="67"/>
      <c r="U100" s="1"/>
      <c r="V100" s="1"/>
      <c r="W100" s="1"/>
      <c r="X100" s="1"/>
      <c r="Y100" s="1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9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9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9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9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9"/>
      <c r="FF100" s="8"/>
      <c r="FG100" s="8"/>
    </row>
    <row r="101" spans="1:163" s="2" customFormat="1" ht="17.100000000000001" customHeight="1">
      <c r="A101" s="13" t="s">
        <v>87</v>
      </c>
      <c r="B101" s="69">
        <v>24.7</v>
      </c>
      <c r="C101" s="69">
        <v>10.712249999999971</v>
      </c>
      <c r="D101" s="4">
        <f t="shared" si="18"/>
        <v>0.43369433198380447</v>
      </c>
      <c r="E101" s="10">
        <v>15</v>
      </c>
      <c r="F101" s="5">
        <f>F$33</f>
        <v>1</v>
      </c>
      <c r="G101" s="5">
        <v>10</v>
      </c>
      <c r="H101" s="40">
        <f t="shared" si="25"/>
        <v>0.66021659919028264</v>
      </c>
      <c r="I101" s="41">
        <v>776</v>
      </c>
      <c r="J101" s="33">
        <f t="shared" si="19"/>
        <v>70.545454545454547</v>
      </c>
      <c r="K101" s="33">
        <f t="shared" si="20"/>
        <v>46.6</v>
      </c>
      <c r="L101" s="33">
        <f t="shared" si="21"/>
        <v>-23.945454545454545</v>
      </c>
      <c r="M101" s="33">
        <v>57.6</v>
      </c>
      <c r="N101" s="33">
        <f t="shared" si="22"/>
        <v>104.2</v>
      </c>
      <c r="O101" s="33"/>
      <c r="P101" s="33">
        <f t="shared" si="23"/>
        <v>104.2</v>
      </c>
      <c r="Q101" s="65"/>
      <c r="R101" s="65"/>
      <c r="S101" s="1"/>
      <c r="T101" s="67"/>
      <c r="U101" s="1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9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9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9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9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9"/>
      <c r="FF101" s="8"/>
      <c r="FG101" s="8"/>
    </row>
    <row r="102" spans="1:163" s="2" customFormat="1" ht="17.100000000000001" customHeight="1">
      <c r="A102" s="13" t="s">
        <v>88</v>
      </c>
      <c r="B102" s="69">
        <v>1417.1</v>
      </c>
      <c r="C102" s="69">
        <v>1313.8606399999987</v>
      </c>
      <c r="D102" s="4">
        <f t="shared" si="18"/>
        <v>0.9271474419589294</v>
      </c>
      <c r="E102" s="10">
        <v>15</v>
      </c>
      <c r="F102" s="5">
        <f t="shared" ref="F102:F113" si="30">F$33</f>
        <v>1</v>
      </c>
      <c r="G102" s="5">
        <v>10</v>
      </c>
      <c r="H102" s="40">
        <f t="shared" si="25"/>
        <v>0.95628846517535759</v>
      </c>
      <c r="I102" s="41">
        <v>2344</v>
      </c>
      <c r="J102" s="33">
        <f t="shared" si="19"/>
        <v>213.09090909090909</v>
      </c>
      <c r="K102" s="33">
        <f t="shared" si="20"/>
        <v>203.8</v>
      </c>
      <c r="L102" s="33">
        <f t="shared" si="21"/>
        <v>-9.2909090909090821</v>
      </c>
      <c r="M102" s="33">
        <v>7.5</v>
      </c>
      <c r="N102" s="33">
        <f t="shared" si="22"/>
        <v>211.3</v>
      </c>
      <c r="O102" s="33"/>
      <c r="P102" s="33">
        <f t="shared" si="23"/>
        <v>211.3</v>
      </c>
      <c r="Q102" s="65"/>
      <c r="R102" s="65"/>
      <c r="S102" s="1"/>
      <c r="T102" s="67"/>
      <c r="U102" s="1"/>
      <c r="V102" s="1"/>
      <c r="W102" s="1"/>
      <c r="X102" s="1"/>
      <c r="Y102" s="1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9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9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9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9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9"/>
      <c r="FF102" s="8"/>
      <c r="FG102" s="8"/>
    </row>
    <row r="103" spans="1:163" s="2" customFormat="1" ht="17.100000000000001" customHeight="1">
      <c r="A103" s="13" t="s">
        <v>89</v>
      </c>
      <c r="B103" s="69">
        <v>399.9</v>
      </c>
      <c r="C103" s="69">
        <v>187.79637999999989</v>
      </c>
      <c r="D103" s="4">
        <f t="shared" si="18"/>
        <v>0.46960835208802176</v>
      </c>
      <c r="E103" s="10">
        <v>15</v>
      </c>
      <c r="F103" s="5">
        <f t="shared" si="30"/>
        <v>1</v>
      </c>
      <c r="G103" s="5">
        <v>10</v>
      </c>
      <c r="H103" s="40">
        <f t="shared" si="25"/>
        <v>0.68176501125281308</v>
      </c>
      <c r="I103" s="41">
        <v>1316</v>
      </c>
      <c r="J103" s="33">
        <f t="shared" si="19"/>
        <v>119.63636363636364</v>
      </c>
      <c r="K103" s="33">
        <f t="shared" si="20"/>
        <v>81.599999999999994</v>
      </c>
      <c r="L103" s="33">
        <f t="shared" si="21"/>
        <v>-38.036363636363646</v>
      </c>
      <c r="M103" s="33">
        <v>-32.1</v>
      </c>
      <c r="N103" s="33">
        <f t="shared" si="22"/>
        <v>49.5</v>
      </c>
      <c r="O103" s="33"/>
      <c r="P103" s="33">
        <f t="shared" si="23"/>
        <v>49.5</v>
      </c>
      <c r="Q103" s="65"/>
      <c r="R103" s="65"/>
      <c r="S103" s="1"/>
      <c r="T103" s="67"/>
      <c r="U103" s="1"/>
      <c r="Y103" s="1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9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9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9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9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9"/>
      <c r="FF103" s="8"/>
      <c r="FG103" s="8"/>
    </row>
    <row r="104" spans="1:163" s="2" customFormat="1" ht="17.100000000000001" customHeight="1">
      <c r="A104" s="13" t="s">
        <v>90</v>
      </c>
      <c r="B104" s="69">
        <v>59.7</v>
      </c>
      <c r="C104" s="69">
        <v>51.409099999999974</v>
      </c>
      <c r="D104" s="4">
        <f t="shared" si="18"/>
        <v>0.86112395309882694</v>
      </c>
      <c r="E104" s="10">
        <v>15</v>
      </c>
      <c r="F104" s="5">
        <f t="shared" si="30"/>
        <v>1</v>
      </c>
      <c r="G104" s="5">
        <v>10</v>
      </c>
      <c r="H104" s="40">
        <f t="shared" si="25"/>
        <v>0.91667437185929612</v>
      </c>
      <c r="I104" s="41">
        <v>524</v>
      </c>
      <c r="J104" s="33">
        <f t="shared" si="19"/>
        <v>47.636363636363633</v>
      </c>
      <c r="K104" s="33">
        <f t="shared" si="20"/>
        <v>43.7</v>
      </c>
      <c r="L104" s="33">
        <f t="shared" si="21"/>
        <v>-3.9363636363636303</v>
      </c>
      <c r="M104" s="33">
        <v>-19.5</v>
      </c>
      <c r="N104" s="33">
        <f t="shared" si="22"/>
        <v>24.2</v>
      </c>
      <c r="O104" s="33"/>
      <c r="P104" s="33">
        <f t="shared" si="23"/>
        <v>24.2</v>
      </c>
      <c r="Q104" s="65"/>
      <c r="R104" s="65"/>
      <c r="S104" s="1"/>
      <c r="T104" s="67"/>
      <c r="U104" s="1"/>
      <c r="V104" s="1"/>
      <c r="W104" s="1"/>
      <c r="X104" s="1"/>
      <c r="Y104" s="1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9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9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9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9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9"/>
      <c r="FF104" s="8"/>
      <c r="FG104" s="8"/>
    </row>
    <row r="105" spans="1:163" s="2" customFormat="1" ht="17.100000000000001" customHeight="1">
      <c r="A105" s="13" t="s">
        <v>91</v>
      </c>
      <c r="B105" s="69">
        <v>39.299999999999997</v>
      </c>
      <c r="C105" s="69">
        <v>38.572450000000011</v>
      </c>
      <c r="D105" s="4">
        <f t="shared" si="18"/>
        <v>0.9814872773536899</v>
      </c>
      <c r="E105" s="10">
        <v>15</v>
      </c>
      <c r="F105" s="5">
        <f t="shared" si="30"/>
        <v>1</v>
      </c>
      <c r="G105" s="5">
        <v>10</v>
      </c>
      <c r="H105" s="40">
        <f t="shared" si="25"/>
        <v>0.98889236641221401</v>
      </c>
      <c r="I105" s="41">
        <v>1359</v>
      </c>
      <c r="J105" s="33">
        <f t="shared" si="19"/>
        <v>123.54545454545455</v>
      </c>
      <c r="K105" s="33">
        <f t="shared" si="20"/>
        <v>122.2</v>
      </c>
      <c r="L105" s="33">
        <f t="shared" si="21"/>
        <v>-1.3454545454545439</v>
      </c>
      <c r="M105" s="33">
        <v>76.8</v>
      </c>
      <c r="N105" s="33">
        <f t="shared" si="22"/>
        <v>199</v>
      </c>
      <c r="O105" s="33"/>
      <c r="P105" s="33">
        <f t="shared" si="23"/>
        <v>199</v>
      </c>
      <c r="Q105" s="65"/>
      <c r="R105" s="65"/>
      <c r="S105" s="1"/>
      <c r="T105" s="67"/>
      <c r="U105" s="1"/>
      <c r="V105" s="1"/>
      <c r="W105" s="1"/>
      <c r="X105" s="1"/>
      <c r="Y105" s="1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9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9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9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9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9"/>
      <c r="FF105" s="8"/>
      <c r="FG105" s="8"/>
    </row>
    <row r="106" spans="1:163" s="2" customFormat="1" ht="17.100000000000001" customHeight="1">
      <c r="A106" s="13" t="s">
        <v>92</v>
      </c>
      <c r="B106" s="69">
        <v>28.1</v>
      </c>
      <c r="C106" s="69">
        <v>30.33554999999993</v>
      </c>
      <c r="D106" s="4">
        <f t="shared" si="18"/>
        <v>1.0795569395017768</v>
      </c>
      <c r="E106" s="10">
        <v>15</v>
      </c>
      <c r="F106" s="5">
        <f t="shared" si="30"/>
        <v>1</v>
      </c>
      <c r="G106" s="5">
        <v>10</v>
      </c>
      <c r="H106" s="40">
        <f t="shared" si="25"/>
        <v>1.047734163701066</v>
      </c>
      <c r="I106" s="41">
        <v>876</v>
      </c>
      <c r="J106" s="33">
        <f t="shared" si="19"/>
        <v>79.63636363636364</v>
      </c>
      <c r="K106" s="33">
        <f t="shared" si="20"/>
        <v>83.4</v>
      </c>
      <c r="L106" s="33">
        <f t="shared" si="21"/>
        <v>3.7636363636363654</v>
      </c>
      <c r="M106" s="33">
        <v>33.9</v>
      </c>
      <c r="N106" s="33">
        <f t="shared" si="22"/>
        <v>117.3</v>
      </c>
      <c r="O106" s="33"/>
      <c r="P106" s="33">
        <f t="shared" si="23"/>
        <v>117.3</v>
      </c>
      <c r="Q106" s="65"/>
      <c r="R106" s="65"/>
      <c r="S106" s="1"/>
      <c r="T106" s="67"/>
      <c r="X106" s="1"/>
      <c r="Y106" s="1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9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9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9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9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9"/>
      <c r="FF106" s="8"/>
      <c r="FG106" s="8"/>
    </row>
    <row r="107" spans="1:163" s="2" customFormat="1" ht="17.100000000000001" customHeight="1">
      <c r="A107" s="13" t="s">
        <v>93</v>
      </c>
      <c r="B107" s="69">
        <v>88.7</v>
      </c>
      <c r="C107" s="69">
        <v>130.9371100000001</v>
      </c>
      <c r="D107" s="4">
        <f t="shared" si="18"/>
        <v>1.22761793686584</v>
      </c>
      <c r="E107" s="10">
        <v>15</v>
      </c>
      <c r="F107" s="5">
        <f t="shared" si="30"/>
        <v>1</v>
      </c>
      <c r="G107" s="5">
        <v>10</v>
      </c>
      <c r="H107" s="40">
        <f t="shared" si="25"/>
        <v>1.136570762119504</v>
      </c>
      <c r="I107" s="41">
        <v>1298</v>
      </c>
      <c r="J107" s="33">
        <f t="shared" si="19"/>
        <v>118</v>
      </c>
      <c r="K107" s="33">
        <f t="shared" si="20"/>
        <v>134.1</v>
      </c>
      <c r="L107" s="33">
        <f t="shared" si="21"/>
        <v>16.099999999999994</v>
      </c>
      <c r="M107" s="33">
        <v>32.299999999999997</v>
      </c>
      <c r="N107" s="33">
        <f t="shared" si="22"/>
        <v>166.4</v>
      </c>
      <c r="O107" s="33"/>
      <c r="P107" s="33">
        <f t="shared" si="23"/>
        <v>166.4</v>
      </c>
      <c r="Q107" s="65"/>
      <c r="R107" s="65"/>
      <c r="S107" s="1"/>
      <c r="T107" s="67"/>
      <c r="U107" s="1"/>
      <c r="V107" s="1"/>
      <c r="W107" s="1"/>
      <c r="X107" s="1"/>
      <c r="Y107" s="1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9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9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9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9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9"/>
      <c r="FF107" s="8"/>
      <c r="FG107" s="8"/>
    </row>
    <row r="108" spans="1:163" s="2" customFormat="1" ht="17.100000000000001" customHeight="1">
      <c r="A108" s="13" t="s">
        <v>94</v>
      </c>
      <c r="B108" s="69">
        <v>550</v>
      </c>
      <c r="C108" s="69">
        <v>158.94471000000007</v>
      </c>
      <c r="D108" s="4">
        <f t="shared" si="18"/>
        <v>0.28899038181818193</v>
      </c>
      <c r="E108" s="10">
        <v>15</v>
      </c>
      <c r="F108" s="5">
        <f t="shared" si="30"/>
        <v>1</v>
      </c>
      <c r="G108" s="5">
        <v>10</v>
      </c>
      <c r="H108" s="40">
        <f t="shared" si="25"/>
        <v>0.57339422909090909</v>
      </c>
      <c r="I108" s="41">
        <v>1563</v>
      </c>
      <c r="J108" s="33">
        <f t="shared" si="19"/>
        <v>142.09090909090909</v>
      </c>
      <c r="K108" s="33">
        <f t="shared" si="20"/>
        <v>81.5</v>
      </c>
      <c r="L108" s="33">
        <f t="shared" si="21"/>
        <v>-60.590909090909093</v>
      </c>
      <c r="M108" s="33">
        <v>127.4</v>
      </c>
      <c r="N108" s="33">
        <f t="shared" si="22"/>
        <v>208.9</v>
      </c>
      <c r="O108" s="33"/>
      <c r="P108" s="33">
        <f t="shared" si="23"/>
        <v>208.9</v>
      </c>
      <c r="Q108" s="65"/>
      <c r="R108" s="65"/>
      <c r="S108" s="1"/>
      <c r="T108" s="67"/>
      <c r="Y108" s="1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9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9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9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9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9"/>
      <c r="FF108" s="8"/>
      <c r="FG108" s="8"/>
    </row>
    <row r="109" spans="1:163" s="2" customFormat="1" ht="17.100000000000001" customHeight="1">
      <c r="A109" s="13" t="s">
        <v>95</v>
      </c>
      <c r="B109" s="69">
        <v>154.69999999999999</v>
      </c>
      <c r="C109" s="69">
        <v>125.26098999999975</v>
      </c>
      <c r="D109" s="4">
        <f t="shared" si="18"/>
        <v>0.80970258564964293</v>
      </c>
      <c r="E109" s="10">
        <v>15</v>
      </c>
      <c r="F109" s="5">
        <f t="shared" si="30"/>
        <v>1</v>
      </c>
      <c r="G109" s="5">
        <v>10</v>
      </c>
      <c r="H109" s="40">
        <f t="shared" si="25"/>
        <v>0.8858215513897858</v>
      </c>
      <c r="I109" s="41">
        <v>1019</v>
      </c>
      <c r="J109" s="33">
        <f t="shared" si="19"/>
        <v>92.63636363636364</v>
      </c>
      <c r="K109" s="33">
        <f t="shared" si="20"/>
        <v>82.1</v>
      </c>
      <c r="L109" s="33">
        <f t="shared" si="21"/>
        <v>-10.536363636363646</v>
      </c>
      <c r="M109" s="33">
        <v>15.6</v>
      </c>
      <c r="N109" s="33">
        <f t="shared" si="22"/>
        <v>97.7</v>
      </c>
      <c r="O109" s="33"/>
      <c r="P109" s="33">
        <f t="shared" si="23"/>
        <v>97.7</v>
      </c>
      <c r="Q109" s="65"/>
      <c r="R109" s="65"/>
      <c r="S109" s="1"/>
      <c r="T109" s="67"/>
      <c r="U109" s="1"/>
      <c r="V109" s="1"/>
      <c r="W109" s="1"/>
      <c r="X109" s="1"/>
      <c r="Y109" s="1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9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9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9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9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9"/>
      <c r="FF109" s="8"/>
      <c r="FG109" s="8"/>
    </row>
    <row r="110" spans="1:163" s="2" customFormat="1" ht="17.100000000000001" customHeight="1">
      <c r="A110" s="13" t="s">
        <v>96</v>
      </c>
      <c r="B110" s="69">
        <v>47.1</v>
      </c>
      <c r="C110" s="69">
        <v>12.877949999999954</v>
      </c>
      <c r="D110" s="4">
        <f t="shared" si="18"/>
        <v>0.27341719745222831</v>
      </c>
      <c r="E110" s="10">
        <v>15</v>
      </c>
      <c r="F110" s="5">
        <f t="shared" si="30"/>
        <v>1</v>
      </c>
      <c r="G110" s="5">
        <v>10</v>
      </c>
      <c r="H110" s="40">
        <f t="shared" si="25"/>
        <v>0.56405031847133702</v>
      </c>
      <c r="I110" s="41">
        <v>1508</v>
      </c>
      <c r="J110" s="33">
        <f t="shared" si="19"/>
        <v>137.09090909090909</v>
      </c>
      <c r="K110" s="33">
        <f t="shared" si="20"/>
        <v>77.3</v>
      </c>
      <c r="L110" s="33">
        <f t="shared" si="21"/>
        <v>-59.790909090909096</v>
      </c>
      <c r="M110" s="33">
        <v>-50.5</v>
      </c>
      <c r="N110" s="33">
        <f t="shared" si="22"/>
        <v>26.8</v>
      </c>
      <c r="O110" s="33"/>
      <c r="P110" s="33">
        <f t="shared" si="23"/>
        <v>26.8</v>
      </c>
      <c r="Q110" s="65"/>
      <c r="R110" s="65"/>
      <c r="S110" s="1"/>
      <c r="T110" s="67"/>
      <c r="U110" s="1"/>
      <c r="V110" s="1"/>
      <c r="W110" s="1"/>
      <c r="X110" s="1"/>
      <c r="Y110" s="1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9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9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9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9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9"/>
      <c r="FF110" s="8"/>
      <c r="FG110" s="8"/>
    </row>
    <row r="111" spans="1:163" s="2" customFormat="1" ht="17.100000000000001" customHeight="1">
      <c r="A111" s="42" t="s">
        <v>97</v>
      </c>
      <c r="B111" s="69">
        <v>439.2</v>
      </c>
      <c r="C111" s="69">
        <v>57.213379999999773</v>
      </c>
      <c r="D111" s="4">
        <f t="shared" si="18"/>
        <v>0.13026725865209421</v>
      </c>
      <c r="E111" s="10">
        <v>15</v>
      </c>
      <c r="F111" s="5">
        <f t="shared" si="30"/>
        <v>1</v>
      </c>
      <c r="G111" s="5">
        <v>10</v>
      </c>
      <c r="H111" s="40">
        <f t="shared" si="25"/>
        <v>0.47816035519125649</v>
      </c>
      <c r="I111" s="41">
        <v>725</v>
      </c>
      <c r="J111" s="33">
        <f t="shared" si="19"/>
        <v>65.909090909090907</v>
      </c>
      <c r="K111" s="33">
        <f t="shared" si="20"/>
        <v>31.5</v>
      </c>
      <c r="L111" s="33">
        <f t="shared" si="21"/>
        <v>-34.409090909090907</v>
      </c>
      <c r="M111" s="33">
        <v>10.199999999999999</v>
      </c>
      <c r="N111" s="33">
        <f t="shared" si="22"/>
        <v>41.7</v>
      </c>
      <c r="O111" s="33"/>
      <c r="P111" s="33">
        <f t="shared" si="23"/>
        <v>41.7</v>
      </c>
      <c r="Q111" s="65"/>
      <c r="R111" s="65"/>
      <c r="S111" s="1"/>
      <c r="T111" s="67"/>
      <c r="U111" s="1"/>
      <c r="V111" s="1"/>
      <c r="W111" s="1"/>
      <c r="X111" s="1"/>
      <c r="Y111" s="1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9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9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9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9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9"/>
      <c r="FF111" s="8"/>
      <c r="FG111" s="8"/>
    </row>
    <row r="112" spans="1:163" s="2" customFormat="1" ht="17.100000000000001" customHeight="1">
      <c r="A112" s="13" t="s">
        <v>98</v>
      </c>
      <c r="B112" s="69">
        <v>87.3</v>
      </c>
      <c r="C112" s="69">
        <v>137.30570000000006</v>
      </c>
      <c r="D112" s="4">
        <f t="shared" si="18"/>
        <v>1.2372802978235968</v>
      </c>
      <c r="E112" s="10">
        <v>15</v>
      </c>
      <c r="F112" s="5">
        <f t="shared" si="30"/>
        <v>1</v>
      </c>
      <c r="G112" s="5">
        <v>10</v>
      </c>
      <c r="H112" s="40">
        <f t="shared" si="25"/>
        <v>1.1423681786941582</v>
      </c>
      <c r="I112" s="41">
        <v>976</v>
      </c>
      <c r="J112" s="33">
        <f t="shared" si="19"/>
        <v>88.727272727272734</v>
      </c>
      <c r="K112" s="33">
        <f t="shared" si="20"/>
        <v>101.4</v>
      </c>
      <c r="L112" s="33">
        <f t="shared" si="21"/>
        <v>12.672727272727272</v>
      </c>
      <c r="M112" s="33">
        <v>-29</v>
      </c>
      <c r="N112" s="33">
        <f t="shared" si="22"/>
        <v>72.400000000000006</v>
      </c>
      <c r="O112" s="33"/>
      <c r="P112" s="33">
        <f t="shared" si="23"/>
        <v>72.400000000000006</v>
      </c>
      <c r="Q112" s="65"/>
      <c r="R112" s="65"/>
      <c r="S112" s="1"/>
      <c r="T112" s="67"/>
      <c r="U112" s="1"/>
      <c r="V112" s="1"/>
      <c r="W112" s="1"/>
      <c r="X112" s="1"/>
      <c r="Y112" s="1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9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9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9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9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9"/>
      <c r="FF112" s="8"/>
      <c r="FG112" s="8"/>
    </row>
    <row r="113" spans="1:163" s="2" customFormat="1" ht="17.100000000000001" customHeight="1">
      <c r="A113" s="13" t="s">
        <v>99</v>
      </c>
      <c r="B113" s="69">
        <v>121.3</v>
      </c>
      <c r="C113" s="69">
        <v>114.88981</v>
      </c>
      <c r="D113" s="4">
        <f t="shared" si="18"/>
        <v>0.94715424567188788</v>
      </c>
      <c r="E113" s="10">
        <v>15</v>
      </c>
      <c r="F113" s="5">
        <f t="shared" si="30"/>
        <v>1</v>
      </c>
      <c r="G113" s="5">
        <v>10</v>
      </c>
      <c r="H113" s="40">
        <f t="shared" si="25"/>
        <v>0.96829254740313275</v>
      </c>
      <c r="I113" s="41">
        <v>740</v>
      </c>
      <c r="J113" s="33">
        <f t="shared" si="19"/>
        <v>67.272727272727266</v>
      </c>
      <c r="K113" s="33">
        <f t="shared" si="20"/>
        <v>65.099999999999994</v>
      </c>
      <c r="L113" s="33">
        <f t="shared" si="21"/>
        <v>-2.172727272727272</v>
      </c>
      <c r="M113" s="33">
        <v>-16.600000000000001</v>
      </c>
      <c r="N113" s="33">
        <f t="shared" si="22"/>
        <v>48.5</v>
      </c>
      <c r="O113" s="33"/>
      <c r="P113" s="33">
        <f t="shared" si="23"/>
        <v>48.5</v>
      </c>
      <c r="Q113" s="65"/>
      <c r="R113" s="65"/>
      <c r="S113" s="1"/>
      <c r="T113" s="67"/>
      <c r="U113" s="1"/>
      <c r="V113" s="1"/>
      <c r="W113" s="1"/>
      <c r="X113" s="1"/>
      <c r="Y113" s="1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9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9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9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9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9"/>
      <c r="FF113" s="8"/>
      <c r="FG113" s="8"/>
    </row>
    <row r="114" spans="1:163" s="2" customFormat="1" ht="17.100000000000001" customHeight="1">
      <c r="A114" s="17" t="s">
        <v>100</v>
      </c>
      <c r="B114" s="70"/>
      <c r="C114" s="7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65"/>
      <c r="R114" s="65"/>
      <c r="S114" s="1"/>
      <c r="T114" s="67"/>
      <c r="U114" s="1"/>
      <c r="V114" s="1"/>
      <c r="W114" s="1"/>
      <c r="X114" s="1"/>
      <c r="Y114" s="1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9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9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9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9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9"/>
      <c r="FF114" s="8"/>
      <c r="FG114" s="8"/>
    </row>
    <row r="115" spans="1:163" s="2" customFormat="1" ht="15.6" customHeight="1">
      <c r="A115" s="13" t="s">
        <v>101</v>
      </c>
      <c r="B115" s="69">
        <v>3758.5</v>
      </c>
      <c r="C115" s="69">
        <v>3247.2960199999998</v>
      </c>
      <c r="D115" s="4">
        <f t="shared" si="18"/>
        <v>0.86398723426899027</v>
      </c>
      <c r="E115" s="10">
        <v>15</v>
      </c>
      <c r="F115" s="5">
        <f>F$34</f>
        <v>1</v>
      </c>
      <c r="G115" s="5">
        <v>10</v>
      </c>
      <c r="H115" s="40">
        <f t="shared" si="25"/>
        <v>0.91839234056139418</v>
      </c>
      <c r="I115" s="41">
        <v>2352</v>
      </c>
      <c r="J115" s="33">
        <f t="shared" si="19"/>
        <v>213.81818181818181</v>
      </c>
      <c r="K115" s="33">
        <f t="shared" si="20"/>
        <v>196.4</v>
      </c>
      <c r="L115" s="33">
        <f t="shared" si="21"/>
        <v>-17.418181818181807</v>
      </c>
      <c r="M115" s="33">
        <v>78</v>
      </c>
      <c r="N115" s="33">
        <f t="shared" si="22"/>
        <v>274.39999999999998</v>
      </c>
      <c r="O115" s="33"/>
      <c r="P115" s="33">
        <f t="shared" si="23"/>
        <v>274.39999999999998</v>
      </c>
      <c r="Q115" s="65"/>
      <c r="R115" s="65"/>
      <c r="S115" s="1"/>
      <c r="T115" s="67"/>
      <c r="U115" s="1"/>
      <c r="V115" s="1"/>
      <c r="W115" s="1"/>
      <c r="X115" s="1"/>
      <c r="Y115" s="1"/>
      <c r="Z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9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9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9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9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9"/>
      <c r="FF115" s="8"/>
      <c r="FG115" s="8"/>
    </row>
    <row r="116" spans="1:163" s="2" customFormat="1" ht="17.100000000000001" customHeight="1">
      <c r="A116" s="13" t="s">
        <v>102</v>
      </c>
      <c r="B116" s="69">
        <v>2771.6</v>
      </c>
      <c r="C116" s="69">
        <v>2451.8321800000008</v>
      </c>
      <c r="D116" s="4">
        <f t="shared" si="18"/>
        <v>0.88462699523740829</v>
      </c>
      <c r="E116" s="10">
        <v>15</v>
      </c>
      <c r="F116" s="5">
        <f t="shared" ref="F116:F129" si="31">F$34</f>
        <v>1</v>
      </c>
      <c r="G116" s="5">
        <v>10</v>
      </c>
      <c r="H116" s="40">
        <f t="shared" si="25"/>
        <v>0.93077619714244486</v>
      </c>
      <c r="I116" s="41">
        <v>2198</v>
      </c>
      <c r="J116" s="33">
        <f t="shared" si="19"/>
        <v>199.81818181818181</v>
      </c>
      <c r="K116" s="33">
        <f t="shared" si="20"/>
        <v>186</v>
      </c>
      <c r="L116" s="33">
        <f t="shared" si="21"/>
        <v>-13.818181818181813</v>
      </c>
      <c r="M116" s="33">
        <v>21.1</v>
      </c>
      <c r="N116" s="33">
        <f t="shared" si="22"/>
        <v>207.1</v>
      </c>
      <c r="O116" s="33"/>
      <c r="P116" s="33">
        <f t="shared" si="23"/>
        <v>207.1</v>
      </c>
      <c r="Q116" s="65"/>
      <c r="R116" s="65"/>
      <c r="S116" s="1"/>
      <c r="T116" s="67"/>
      <c r="U116" s="1"/>
      <c r="V116" s="1"/>
      <c r="Z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9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9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9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9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9"/>
      <c r="FF116" s="8"/>
      <c r="FG116" s="8"/>
    </row>
    <row r="117" spans="1:163" s="2" customFormat="1" ht="17.100000000000001" customHeight="1">
      <c r="A117" s="13" t="s">
        <v>103</v>
      </c>
      <c r="B117" s="69">
        <v>3754.7</v>
      </c>
      <c r="C117" s="69">
        <v>3255.27</v>
      </c>
      <c r="D117" s="4">
        <f t="shared" si="18"/>
        <v>0.86698537832583167</v>
      </c>
      <c r="E117" s="10">
        <v>15</v>
      </c>
      <c r="F117" s="5">
        <f t="shared" si="31"/>
        <v>1</v>
      </c>
      <c r="G117" s="5">
        <v>10</v>
      </c>
      <c r="H117" s="40">
        <f t="shared" si="25"/>
        <v>0.92019122699549893</v>
      </c>
      <c r="I117" s="41">
        <v>3551</v>
      </c>
      <c r="J117" s="33">
        <f t="shared" si="19"/>
        <v>322.81818181818181</v>
      </c>
      <c r="K117" s="33">
        <f t="shared" si="20"/>
        <v>297.10000000000002</v>
      </c>
      <c r="L117" s="33">
        <f t="shared" si="21"/>
        <v>-25.71818181818179</v>
      </c>
      <c r="M117" s="33">
        <v>153.30000000000001</v>
      </c>
      <c r="N117" s="33">
        <f t="shared" si="22"/>
        <v>450.4</v>
      </c>
      <c r="O117" s="33"/>
      <c r="P117" s="33">
        <f t="shared" si="23"/>
        <v>450.4</v>
      </c>
      <c r="Q117" s="65"/>
      <c r="R117" s="65"/>
      <c r="S117" s="1"/>
      <c r="T117" s="67"/>
      <c r="U117" s="1"/>
      <c r="Z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9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9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9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9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9"/>
      <c r="FF117" s="8"/>
      <c r="FG117" s="8"/>
    </row>
    <row r="118" spans="1:163" s="2" customFormat="1" ht="17.100000000000001" customHeight="1">
      <c r="A118" s="13" t="s">
        <v>104</v>
      </c>
      <c r="B118" s="69">
        <v>5074.1000000000004</v>
      </c>
      <c r="C118" s="69">
        <v>3088.8467100000007</v>
      </c>
      <c r="D118" s="4">
        <f t="shared" si="18"/>
        <v>0.60874770107014065</v>
      </c>
      <c r="E118" s="10">
        <v>15</v>
      </c>
      <c r="F118" s="5">
        <f t="shared" si="31"/>
        <v>1</v>
      </c>
      <c r="G118" s="5">
        <v>10</v>
      </c>
      <c r="H118" s="40">
        <f t="shared" si="25"/>
        <v>0.76524862064208432</v>
      </c>
      <c r="I118" s="41">
        <v>2433</v>
      </c>
      <c r="J118" s="33">
        <f t="shared" si="19"/>
        <v>221.18181818181819</v>
      </c>
      <c r="K118" s="33">
        <f t="shared" si="20"/>
        <v>169.3</v>
      </c>
      <c r="L118" s="33">
        <f t="shared" si="21"/>
        <v>-51.881818181818176</v>
      </c>
      <c r="M118" s="33">
        <v>135.1</v>
      </c>
      <c r="N118" s="33">
        <f t="shared" si="22"/>
        <v>304.39999999999998</v>
      </c>
      <c r="O118" s="33"/>
      <c r="P118" s="33">
        <f t="shared" si="23"/>
        <v>304.39999999999998</v>
      </c>
      <c r="Q118" s="65"/>
      <c r="R118" s="65"/>
      <c r="S118" s="1"/>
      <c r="T118" s="67"/>
      <c r="U118" s="1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9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9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9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9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9"/>
      <c r="FF118" s="8"/>
      <c r="FG118" s="8"/>
    </row>
    <row r="119" spans="1:163" s="2" customFormat="1" ht="17.100000000000001" customHeight="1">
      <c r="A119" s="13" t="s">
        <v>105</v>
      </c>
      <c r="B119" s="69">
        <v>8822</v>
      </c>
      <c r="C119" s="69">
        <v>4448.9988299999986</v>
      </c>
      <c r="D119" s="4">
        <f t="shared" si="18"/>
        <v>0.50430728066198127</v>
      </c>
      <c r="E119" s="10">
        <v>15</v>
      </c>
      <c r="F119" s="5">
        <f t="shared" si="31"/>
        <v>1</v>
      </c>
      <c r="G119" s="5">
        <v>10</v>
      </c>
      <c r="H119" s="40">
        <f t="shared" si="25"/>
        <v>0.70258436839718885</v>
      </c>
      <c r="I119" s="41">
        <v>2811</v>
      </c>
      <c r="J119" s="33">
        <f t="shared" si="19"/>
        <v>255.54545454545453</v>
      </c>
      <c r="K119" s="33">
        <f t="shared" si="20"/>
        <v>179.5</v>
      </c>
      <c r="L119" s="33">
        <f t="shared" si="21"/>
        <v>-76.045454545454533</v>
      </c>
      <c r="M119" s="33">
        <v>204.6</v>
      </c>
      <c r="N119" s="33">
        <f t="shared" si="22"/>
        <v>384.1</v>
      </c>
      <c r="O119" s="33"/>
      <c r="P119" s="33">
        <f t="shared" si="23"/>
        <v>384.1</v>
      </c>
      <c r="Q119" s="65"/>
      <c r="R119" s="65"/>
      <c r="S119" s="1"/>
      <c r="T119" s="67"/>
      <c r="U119" s="1"/>
      <c r="Y119" s="1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9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9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9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9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9"/>
      <c r="FF119" s="8"/>
      <c r="FG119" s="8"/>
    </row>
    <row r="120" spans="1:163" s="2" customFormat="1" ht="17.100000000000001" customHeight="1">
      <c r="A120" s="13" t="s">
        <v>106</v>
      </c>
      <c r="B120" s="69">
        <v>1494.7</v>
      </c>
      <c r="C120" s="69">
        <v>1480.4520799999991</v>
      </c>
      <c r="D120" s="4">
        <f t="shared" si="18"/>
        <v>0.99046770589415878</v>
      </c>
      <c r="E120" s="10">
        <v>15</v>
      </c>
      <c r="F120" s="5">
        <f t="shared" si="31"/>
        <v>1</v>
      </c>
      <c r="G120" s="5">
        <v>10</v>
      </c>
      <c r="H120" s="40">
        <f t="shared" si="25"/>
        <v>0.99428062353649527</v>
      </c>
      <c r="I120" s="41">
        <v>3454</v>
      </c>
      <c r="J120" s="33">
        <f t="shared" si="19"/>
        <v>314</v>
      </c>
      <c r="K120" s="33">
        <f t="shared" si="20"/>
        <v>312.2</v>
      </c>
      <c r="L120" s="33">
        <f t="shared" si="21"/>
        <v>-1.8000000000000114</v>
      </c>
      <c r="M120" s="33">
        <v>44.1</v>
      </c>
      <c r="N120" s="33">
        <f t="shared" si="22"/>
        <v>356.3</v>
      </c>
      <c r="O120" s="33"/>
      <c r="P120" s="33">
        <f t="shared" si="23"/>
        <v>356.3</v>
      </c>
      <c r="Q120" s="65"/>
      <c r="R120" s="65"/>
      <c r="S120" s="1"/>
      <c r="T120" s="67"/>
      <c r="U120" s="1"/>
      <c r="V120" s="1"/>
      <c r="W120" s="1"/>
      <c r="X120" s="1"/>
      <c r="Y120" s="1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9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9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9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9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9"/>
      <c r="FF120" s="8"/>
      <c r="FG120" s="8"/>
    </row>
    <row r="121" spans="1:163" s="2" customFormat="1" ht="17.100000000000001" customHeight="1">
      <c r="A121" s="13" t="s">
        <v>107</v>
      </c>
      <c r="B121" s="69">
        <v>288.89999999999998</v>
      </c>
      <c r="C121" s="69">
        <v>415.42985000000033</v>
      </c>
      <c r="D121" s="4">
        <f t="shared" ref="D121:D184" si="32">IF(E121=0,0,IF(B121=0,1,IF(C121&lt;0,0,IF(C121/B121&gt;1.2,IF((C121/B121-1.2)*0.1+1.2&gt;1.3,1.3,(C121/B121-1.2)*0.1+1.2),C121/B121))))</f>
        <v>1.223797109726549</v>
      </c>
      <c r="E121" s="10">
        <v>15</v>
      </c>
      <c r="F121" s="5">
        <f t="shared" si="31"/>
        <v>1</v>
      </c>
      <c r="G121" s="5">
        <v>10</v>
      </c>
      <c r="H121" s="40">
        <f t="shared" si="25"/>
        <v>1.1342782658359294</v>
      </c>
      <c r="I121" s="41">
        <v>3619</v>
      </c>
      <c r="J121" s="33">
        <f t="shared" ref="J121:J184" si="33">I121/11</f>
        <v>329</v>
      </c>
      <c r="K121" s="33">
        <f t="shared" ref="K121:K184" si="34">ROUND(H121*J121,1)</f>
        <v>373.2</v>
      </c>
      <c r="L121" s="33">
        <f t="shared" ref="L121:L184" si="35">K121-J121</f>
        <v>44.199999999999989</v>
      </c>
      <c r="M121" s="33">
        <v>380.3</v>
      </c>
      <c r="N121" s="33">
        <f t="shared" ref="N121:N184" si="36">IF((K121+M121)&gt;0,ROUND(K121+M121,1),0)</f>
        <v>753.5</v>
      </c>
      <c r="O121" s="33"/>
      <c r="P121" s="33">
        <f t="shared" ref="P121:P184" si="37">ROUND(N121-O121,1)</f>
        <v>753.5</v>
      </c>
      <c r="Q121" s="65"/>
      <c r="R121" s="65"/>
      <c r="S121" s="1"/>
      <c r="T121" s="67"/>
      <c r="U121" s="1"/>
      <c r="V121" s="1"/>
      <c r="W121" s="1"/>
      <c r="X121" s="1"/>
      <c r="Y121" s="1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9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9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9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9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9"/>
      <c r="FF121" s="8"/>
      <c r="FG121" s="8"/>
    </row>
    <row r="122" spans="1:163" s="2" customFormat="1" ht="17.100000000000001" customHeight="1">
      <c r="A122" s="13" t="s">
        <v>108</v>
      </c>
      <c r="B122" s="69">
        <v>1571.7</v>
      </c>
      <c r="C122" s="69">
        <v>578.06634000000076</v>
      </c>
      <c r="D122" s="4">
        <f t="shared" si="32"/>
        <v>0.36779686963160957</v>
      </c>
      <c r="E122" s="10">
        <v>15</v>
      </c>
      <c r="F122" s="5">
        <f t="shared" si="31"/>
        <v>1</v>
      </c>
      <c r="G122" s="5">
        <v>10</v>
      </c>
      <c r="H122" s="40">
        <f t="shared" ref="H122:H185" si="38">(D122*E122+F122*G122)/(E122+G122)</f>
        <v>0.62067812177896575</v>
      </c>
      <c r="I122" s="41">
        <v>2332</v>
      </c>
      <c r="J122" s="33">
        <f t="shared" si="33"/>
        <v>212</v>
      </c>
      <c r="K122" s="33">
        <f t="shared" si="34"/>
        <v>131.6</v>
      </c>
      <c r="L122" s="33">
        <f t="shared" si="35"/>
        <v>-80.400000000000006</v>
      </c>
      <c r="M122" s="33">
        <v>237.4</v>
      </c>
      <c r="N122" s="33">
        <f t="shared" si="36"/>
        <v>369</v>
      </c>
      <c r="O122" s="33"/>
      <c r="P122" s="33">
        <f t="shared" si="37"/>
        <v>369</v>
      </c>
      <c r="Q122" s="65"/>
      <c r="R122" s="65"/>
      <c r="S122" s="1"/>
      <c r="T122" s="67"/>
      <c r="U122" s="1"/>
      <c r="V122" s="1"/>
      <c r="W122" s="1"/>
      <c r="X122" s="1"/>
      <c r="Y122" s="1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9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9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9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9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9"/>
      <c r="FF122" s="8"/>
      <c r="FG122" s="8"/>
    </row>
    <row r="123" spans="1:163" s="2" customFormat="1" ht="17.100000000000001" customHeight="1">
      <c r="A123" s="13" t="s">
        <v>109</v>
      </c>
      <c r="B123" s="69">
        <v>1250.8</v>
      </c>
      <c r="C123" s="69">
        <v>1226.6097199999997</v>
      </c>
      <c r="D123" s="4">
        <f t="shared" si="32"/>
        <v>0.98066015350175861</v>
      </c>
      <c r="E123" s="10">
        <v>15</v>
      </c>
      <c r="F123" s="5">
        <f t="shared" si="31"/>
        <v>1</v>
      </c>
      <c r="G123" s="5">
        <v>10</v>
      </c>
      <c r="H123" s="40">
        <f t="shared" si="38"/>
        <v>0.98839609210105517</v>
      </c>
      <c r="I123" s="41">
        <v>5877</v>
      </c>
      <c r="J123" s="33">
        <f t="shared" si="33"/>
        <v>534.27272727272725</v>
      </c>
      <c r="K123" s="33">
        <f t="shared" si="34"/>
        <v>528.1</v>
      </c>
      <c r="L123" s="33">
        <f t="shared" si="35"/>
        <v>-6.1727272727272293</v>
      </c>
      <c r="M123" s="33">
        <v>313.5</v>
      </c>
      <c r="N123" s="33">
        <f t="shared" si="36"/>
        <v>841.6</v>
      </c>
      <c r="O123" s="33"/>
      <c r="P123" s="33">
        <f t="shared" si="37"/>
        <v>841.6</v>
      </c>
      <c r="Q123" s="65"/>
      <c r="R123" s="65"/>
      <c r="S123" s="1"/>
      <c r="T123" s="67"/>
      <c r="U123" s="1"/>
      <c r="V123" s="1"/>
      <c r="W123" s="1"/>
      <c r="X123" s="1"/>
      <c r="Y123" s="1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9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9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9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9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9"/>
      <c r="FF123" s="8"/>
      <c r="FG123" s="8"/>
    </row>
    <row r="124" spans="1:163" s="2" customFormat="1" ht="17.100000000000001" customHeight="1">
      <c r="A124" s="13" t="s">
        <v>110</v>
      </c>
      <c r="B124" s="69">
        <v>2269.9</v>
      </c>
      <c r="C124" s="69">
        <v>2674.9640200000013</v>
      </c>
      <c r="D124" s="4">
        <f t="shared" si="32"/>
        <v>1.1784501608000357</v>
      </c>
      <c r="E124" s="10">
        <v>15</v>
      </c>
      <c r="F124" s="5">
        <f t="shared" si="31"/>
        <v>1</v>
      </c>
      <c r="G124" s="5">
        <v>10</v>
      </c>
      <c r="H124" s="40">
        <f t="shared" si="38"/>
        <v>1.1070700964800215</v>
      </c>
      <c r="I124" s="41">
        <v>0</v>
      </c>
      <c r="J124" s="33">
        <f t="shared" si="33"/>
        <v>0</v>
      </c>
      <c r="K124" s="33">
        <f t="shared" si="34"/>
        <v>0</v>
      </c>
      <c r="L124" s="33">
        <f t="shared" si="35"/>
        <v>0</v>
      </c>
      <c r="M124" s="33">
        <v>0</v>
      </c>
      <c r="N124" s="33">
        <f t="shared" si="36"/>
        <v>0</v>
      </c>
      <c r="O124" s="33"/>
      <c r="P124" s="33">
        <f t="shared" si="37"/>
        <v>0</v>
      </c>
      <c r="Q124" s="65"/>
      <c r="R124" s="65"/>
      <c r="S124" s="1"/>
      <c r="T124" s="67"/>
      <c r="U124" s="1"/>
      <c r="V124" s="1"/>
      <c r="W124" s="1"/>
      <c r="X124" s="1"/>
      <c r="Y124" s="1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9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9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9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9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9"/>
      <c r="FF124" s="8"/>
      <c r="FG124" s="8"/>
    </row>
    <row r="125" spans="1:163" s="2" customFormat="1" ht="16.5" customHeight="1">
      <c r="A125" s="13" t="s">
        <v>111</v>
      </c>
      <c r="B125" s="69">
        <v>15064.8</v>
      </c>
      <c r="C125" s="69">
        <v>18018.705920000015</v>
      </c>
      <c r="D125" s="4">
        <f t="shared" si="32"/>
        <v>1.196079995751687</v>
      </c>
      <c r="E125" s="10">
        <v>15</v>
      </c>
      <c r="F125" s="5">
        <f t="shared" si="31"/>
        <v>1</v>
      </c>
      <c r="G125" s="5">
        <v>10</v>
      </c>
      <c r="H125" s="40">
        <f t="shared" si="38"/>
        <v>1.1176479974510121</v>
      </c>
      <c r="I125" s="41">
        <v>4886</v>
      </c>
      <c r="J125" s="33">
        <f t="shared" si="33"/>
        <v>444.18181818181819</v>
      </c>
      <c r="K125" s="33">
        <f t="shared" si="34"/>
        <v>496.4</v>
      </c>
      <c r="L125" s="33">
        <f t="shared" si="35"/>
        <v>52.21818181818179</v>
      </c>
      <c r="M125" s="33">
        <v>201.6</v>
      </c>
      <c r="N125" s="33">
        <f t="shared" si="36"/>
        <v>698</v>
      </c>
      <c r="O125" s="33"/>
      <c r="P125" s="33">
        <f t="shared" si="37"/>
        <v>698</v>
      </c>
      <c r="Q125" s="65"/>
      <c r="R125" s="65"/>
      <c r="S125" s="1"/>
      <c r="T125" s="67"/>
      <c r="U125" s="1"/>
      <c r="V125" s="1"/>
      <c r="W125" s="1"/>
      <c r="X125" s="1"/>
      <c r="Y125" s="1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9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9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9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9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9"/>
      <c r="FF125" s="8"/>
      <c r="FG125" s="8"/>
    </row>
    <row r="126" spans="1:163" s="2" customFormat="1" ht="17.100000000000001" customHeight="1">
      <c r="A126" s="13" t="s">
        <v>112</v>
      </c>
      <c r="B126" s="69">
        <v>1440.7</v>
      </c>
      <c r="C126" s="69">
        <v>546.7539400000004</v>
      </c>
      <c r="D126" s="4">
        <f t="shared" si="32"/>
        <v>0.37950575414728976</v>
      </c>
      <c r="E126" s="10">
        <v>15</v>
      </c>
      <c r="F126" s="5">
        <f t="shared" si="31"/>
        <v>1</v>
      </c>
      <c r="G126" s="5">
        <v>10</v>
      </c>
      <c r="H126" s="40">
        <f t="shared" si="38"/>
        <v>0.62770345248837389</v>
      </c>
      <c r="I126" s="41">
        <v>1358</v>
      </c>
      <c r="J126" s="33">
        <f t="shared" si="33"/>
        <v>123.45454545454545</v>
      </c>
      <c r="K126" s="33">
        <f t="shared" si="34"/>
        <v>77.5</v>
      </c>
      <c r="L126" s="33">
        <f t="shared" si="35"/>
        <v>-45.954545454545453</v>
      </c>
      <c r="M126" s="33">
        <v>85.6</v>
      </c>
      <c r="N126" s="33">
        <f t="shared" si="36"/>
        <v>163.1</v>
      </c>
      <c r="O126" s="33"/>
      <c r="P126" s="33">
        <f t="shared" si="37"/>
        <v>163.1</v>
      </c>
      <c r="Q126" s="65"/>
      <c r="R126" s="65"/>
      <c r="S126" s="1"/>
      <c r="T126" s="67"/>
      <c r="U126" s="1"/>
      <c r="V126" s="1"/>
      <c r="W126" s="1"/>
      <c r="X126" s="1"/>
      <c r="Y126" s="1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9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9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9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9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9"/>
      <c r="FF126" s="8"/>
      <c r="FG126" s="8"/>
    </row>
    <row r="127" spans="1:163" s="2" customFormat="1" ht="17.100000000000001" customHeight="1">
      <c r="A127" s="13" t="s">
        <v>113</v>
      </c>
      <c r="B127" s="69">
        <v>146.69999999999999</v>
      </c>
      <c r="C127" s="69">
        <v>119.46371999999997</v>
      </c>
      <c r="D127" s="4">
        <f t="shared" si="32"/>
        <v>0.81434028629856836</v>
      </c>
      <c r="E127" s="10">
        <v>15</v>
      </c>
      <c r="F127" s="5">
        <f t="shared" si="31"/>
        <v>1</v>
      </c>
      <c r="G127" s="5">
        <v>10</v>
      </c>
      <c r="H127" s="40">
        <f t="shared" si="38"/>
        <v>0.88860417177914097</v>
      </c>
      <c r="I127" s="41">
        <v>3514</v>
      </c>
      <c r="J127" s="33">
        <f t="shared" si="33"/>
        <v>319.45454545454544</v>
      </c>
      <c r="K127" s="33">
        <f t="shared" si="34"/>
        <v>283.89999999999998</v>
      </c>
      <c r="L127" s="33">
        <f t="shared" si="35"/>
        <v>-35.554545454545462</v>
      </c>
      <c r="M127" s="33">
        <v>342.9</v>
      </c>
      <c r="N127" s="33">
        <f t="shared" si="36"/>
        <v>626.79999999999995</v>
      </c>
      <c r="O127" s="33"/>
      <c r="P127" s="33">
        <f t="shared" si="37"/>
        <v>626.79999999999995</v>
      </c>
      <c r="Q127" s="65"/>
      <c r="R127" s="65"/>
      <c r="S127" s="1"/>
      <c r="T127" s="67"/>
      <c r="U127" s="1"/>
      <c r="V127" s="1"/>
      <c r="W127" s="1"/>
      <c r="X127" s="1"/>
      <c r="Y127" s="1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9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9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9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9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9"/>
      <c r="FF127" s="8"/>
      <c r="FG127" s="8"/>
    </row>
    <row r="128" spans="1:163" s="2" customFormat="1" ht="17.100000000000001" customHeight="1">
      <c r="A128" s="13" t="s">
        <v>114</v>
      </c>
      <c r="B128" s="69">
        <v>135</v>
      </c>
      <c r="C128" s="69">
        <v>286.80682000000007</v>
      </c>
      <c r="D128" s="4">
        <f t="shared" si="32"/>
        <v>1.2924494962962962</v>
      </c>
      <c r="E128" s="10">
        <v>15</v>
      </c>
      <c r="F128" s="5">
        <f t="shared" si="31"/>
        <v>1</v>
      </c>
      <c r="G128" s="5">
        <v>10</v>
      </c>
      <c r="H128" s="40">
        <f t="shared" si="38"/>
        <v>1.1754696977777777</v>
      </c>
      <c r="I128" s="41">
        <v>2619</v>
      </c>
      <c r="J128" s="33">
        <f t="shared" si="33"/>
        <v>238.09090909090909</v>
      </c>
      <c r="K128" s="33">
        <f t="shared" si="34"/>
        <v>279.89999999999998</v>
      </c>
      <c r="L128" s="33">
        <f t="shared" si="35"/>
        <v>41.809090909090884</v>
      </c>
      <c r="M128" s="33">
        <v>332.6</v>
      </c>
      <c r="N128" s="33">
        <f t="shared" si="36"/>
        <v>612.5</v>
      </c>
      <c r="O128" s="33"/>
      <c r="P128" s="33">
        <f t="shared" si="37"/>
        <v>612.5</v>
      </c>
      <c r="Q128" s="65"/>
      <c r="R128" s="65"/>
      <c r="S128" s="1"/>
      <c r="T128" s="67"/>
      <c r="U128" s="1"/>
      <c r="V128" s="1"/>
      <c r="W128" s="1"/>
      <c r="X128" s="1"/>
      <c r="Y128" s="1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9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9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9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9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9"/>
      <c r="FF128" s="8"/>
      <c r="FG128" s="8"/>
    </row>
    <row r="129" spans="1:163" s="2" customFormat="1" ht="17.100000000000001" customHeight="1">
      <c r="A129" s="13" t="s">
        <v>115</v>
      </c>
      <c r="B129" s="69">
        <v>933.7</v>
      </c>
      <c r="C129" s="69">
        <v>1389.6045200000033</v>
      </c>
      <c r="D129" s="4">
        <f t="shared" si="32"/>
        <v>1.2288277305344333</v>
      </c>
      <c r="E129" s="10">
        <v>15</v>
      </c>
      <c r="F129" s="5">
        <f t="shared" si="31"/>
        <v>1</v>
      </c>
      <c r="G129" s="5">
        <v>10</v>
      </c>
      <c r="H129" s="40">
        <f t="shared" si="38"/>
        <v>1.13729663832066</v>
      </c>
      <c r="I129" s="41">
        <v>3293</v>
      </c>
      <c r="J129" s="33">
        <f t="shared" si="33"/>
        <v>299.36363636363637</v>
      </c>
      <c r="K129" s="33">
        <f t="shared" si="34"/>
        <v>340.5</v>
      </c>
      <c r="L129" s="33">
        <f t="shared" si="35"/>
        <v>41.136363636363626</v>
      </c>
      <c r="M129" s="33">
        <v>-18.7</v>
      </c>
      <c r="N129" s="33">
        <f t="shared" si="36"/>
        <v>321.8</v>
      </c>
      <c r="O129" s="33"/>
      <c r="P129" s="33">
        <f t="shared" si="37"/>
        <v>321.8</v>
      </c>
      <c r="Q129" s="65"/>
      <c r="R129" s="65"/>
      <c r="S129" s="1"/>
      <c r="T129" s="67"/>
      <c r="U129" s="1"/>
      <c r="V129" s="1"/>
      <c r="W129" s="1"/>
      <c r="X129" s="1"/>
      <c r="Y129" s="1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9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9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9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9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9"/>
      <c r="FF129" s="8"/>
      <c r="FG129" s="8"/>
    </row>
    <row r="130" spans="1:163" s="2" customFormat="1" ht="17.100000000000001" customHeight="1">
      <c r="A130" s="17" t="s">
        <v>116</v>
      </c>
      <c r="B130" s="70"/>
      <c r="C130" s="7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65"/>
      <c r="R130" s="65"/>
      <c r="S130" s="1"/>
      <c r="T130" s="67"/>
      <c r="U130" s="1"/>
      <c r="V130" s="1"/>
      <c r="W130" s="1"/>
      <c r="X130" s="1"/>
      <c r="Y130" s="1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9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9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9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9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9"/>
      <c r="FF130" s="8"/>
      <c r="FG130" s="8"/>
    </row>
    <row r="131" spans="1:163" s="2" customFormat="1" ht="17.100000000000001" customHeight="1">
      <c r="A131" s="13" t="s">
        <v>117</v>
      </c>
      <c r="B131" s="69">
        <v>161.30000000000001</v>
      </c>
      <c r="C131" s="69">
        <v>4.5640800000000166</v>
      </c>
      <c r="D131" s="4">
        <f t="shared" si="32"/>
        <v>2.8295598264104254E-2</v>
      </c>
      <c r="E131" s="10">
        <v>15</v>
      </c>
      <c r="F131" s="5">
        <f>F$35</f>
        <v>1</v>
      </c>
      <c r="G131" s="5">
        <v>10</v>
      </c>
      <c r="H131" s="40">
        <f t="shared" si="38"/>
        <v>0.41697735895846255</v>
      </c>
      <c r="I131" s="41">
        <v>933</v>
      </c>
      <c r="J131" s="33">
        <f t="shared" si="33"/>
        <v>84.818181818181813</v>
      </c>
      <c r="K131" s="33">
        <f t="shared" si="34"/>
        <v>35.4</v>
      </c>
      <c r="L131" s="33">
        <f t="shared" si="35"/>
        <v>-49.418181818181814</v>
      </c>
      <c r="M131" s="33">
        <v>-34.799999999999997</v>
      </c>
      <c r="N131" s="33">
        <f t="shared" si="36"/>
        <v>0.6</v>
      </c>
      <c r="O131" s="33"/>
      <c r="P131" s="33">
        <f t="shared" si="37"/>
        <v>0.6</v>
      </c>
      <c r="Q131" s="65"/>
      <c r="R131" s="65"/>
      <c r="S131" s="1"/>
      <c r="T131" s="67"/>
      <c r="U131" s="1"/>
      <c r="V131" s="1"/>
      <c r="W131" s="1"/>
      <c r="X131" s="1"/>
      <c r="Y131" s="1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9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9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9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9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9"/>
      <c r="FF131" s="8"/>
      <c r="FG131" s="8"/>
    </row>
    <row r="132" spans="1:163" s="2" customFormat="1" ht="17.100000000000001" customHeight="1">
      <c r="A132" s="13" t="s">
        <v>118</v>
      </c>
      <c r="B132" s="69">
        <v>611.79999999999995</v>
      </c>
      <c r="C132" s="69">
        <v>537.52624000000026</v>
      </c>
      <c r="D132" s="4">
        <f t="shared" si="32"/>
        <v>0.87859797319385469</v>
      </c>
      <c r="E132" s="10">
        <v>15</v>
      </c>
      <c r="F132" s="5">
        <f t="shared" ref="F132:F137" si="39">F$35</f>
        <v>1</v>
      </c>
      <c r="G132" s="5">
        <v>10</v>
      </c>
      <c r="H132" s="40">
        <f t="shared" si="38"/>
        <v>0.92715878391631279</v>
      </c>
      <c r="I132" s="41">
        <v>993</v>
      </c>
      <c r="J132" s="33">
        <f t="shared" si="33"/>
        <v>90.272727272727266</v>
      </c>
      <c r="K132" s="33">
        <f t="shared" si="34"/>
        <v>83.7</v>
      </c>
      <c r="L132" s="33">
        <f t="shared" si="35"/>
        <v>-6.5727272727272634</v>
      </c>
      <c r="M132" s="33">
        <v>-20.2</v>
      </c>
      <c r="N132" s="33">
        <f t="shared" si="36"/>
        <v>63.5</v>
      </c>
      <c r="O132" s="33"/>
      <c r="P132" s="33">
        <f t="shared" si="37"/>
        <v>63.5</v>
      </c>
      <c r="Q132" s="65"/>
      <c r="R132" s="65"/>
      <c r="S132" s="1"/>
      <c r="T132" s="67"/>
      <c r="V132" s="1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9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9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9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9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9"/>
      <c r="FF132" s="8"/>
      <c r="FG132" s="8"/>
    </row>
    <row r="133" spans="1:163" s="2" customFormat="1" ht="17.100000000000001" customHeight="1">
      <c r="A133" s="13" t="s">
        <v>119</v>
      </c>
      <c r="B133" s="69">
        <v>118</v>
      </c>
      <c r="C133" s="69">
        <v>233.94080000000028</v>
      </c>
      <c r="D133" s="4">
        <f t="shared" si="32"/>
        <v>1.2782549152542375</v>
      </c>
      <c r="E133" s="10">
        <v>15</v>
      </c>
      <c r="F133" s="5">
        <f t="shared" si="39"/>
        <v>1</v>
      </c>
      <c r="G133" s="5">
        <v>10</v>
      </c>
      <c r="H133" s="40">
        <f t="shared" si="38"/>
        <v>1.1669529491525426</v>
      </c>
      <c r="I133" s="41">
        <v>929</v>
      </c>
      <c r="J133" s="33">
        <f t="shared" si="33"/>
        <v>84.454545454545453</v>
      </c>
      <c r="K133" s="33">
        <f t="shared" si="34"/>
        <v>98.6</v>
      </c>
      <c r="L133" s="33">
        <f t="shared" si="35"/>
        <v>14.145454545454541</v>
      </c>
      <c r="M133" s="33">
        <v>-48.2</v>
      </c>
      <c r="N133" s="33">
        <f t="shared" si="36"/>
        <v>50.4</v>
      </c>
      <c r="O133" s="33"/>
      <c r="P133" s="33">
        <f t="shared" si="37"/>
        <v>50.4</v>
      </c>
      <c r="Q133" s="65"/>
      <c r="R133" s="65"/>
      <c r="S133" s="1"/>
      <c r="T133" s="67"/>
      <c r="X133" s="1"/>
      <c r="Y133" s="1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9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9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9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9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9"/>
      <c r="FF133" s="8"/>
      <c r="FG133" s="8"/>
    </row>
    <row r="134" spans="1:163" s="2" customFormat="1" ht="17.100000000000001" customHeight="1">
      <c r="A134" s="13" t="s">
        <v>120</v>
      </c>
      <c r="B134" s="69">
        <v>122.9</v>
      </c>
      <c r="C134" s="69">
        <v>120.83455000000005</v>
      </c>
      <c r="D134" s="4">
        <f t="shared" si="32"/>
        <v>0.98319406021155442</v>
      </c>
      <c r="E134" s="10">
        <v>15</v>
      </c>
      <c r="F134" s="5">
        <f t="shared" si="39"/>
        <v>1</v>
      </c>
      <c r="G134" s="5">
        <v>10</v>
      </c>
      <c r="H134" s="40">
        <f t="shared" si="38"/>
        <v>0.9899164361269327</v>
      </c>
      <c r="I134" s="41">
        <v>1144</v>
      </c>
      <c r="J134" s="33">
        <f t="shared" si="33"/>
        <v>104</v>
      </c>
      <c r="K134" s="33">
        <f t="shared" si="34"/>
        <v>103</v>
      </c>
      <c r="L134" s="33">
        <f t="shared" si="35"/>
        <v>-1</v>
      </c>
      <c r="M134" s="33">
        <v>17.5</v>
      </c>
      <c r="N134" s="33">
        <f t="shared" si="36"/>
        <v>120.5</v>
      </c>
      <c r="O134" s="33"/>
      <c r="P134" s="33">
        <f t="shared" si="37"/>
        <v>120.5</v>
      </c>
      <c r="Q134" s="65"/>
      <c r="R134" s="65"/>
      <c r="S134" s="1"/>
      <c r="T134" s="67"/>
      <c r="X134" s="1"/>
      <c r="Y134" s="1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9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9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9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9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9"/>
      <c r="FF134" s="8"/>
      <c r="FG134" s="8"/>
    </row>
    <row r="135" spans="1:163" s="2" customFormat="1" ht="17.100000000000001" customHeight="1">
      <c r="A135" s="13" t="s">
        <v>121</v>
      </c>
      <c r="B135" s="69">
        <v>377.5</v>
      </c>
      <c r="C135" s="69">
        <v>379.57253000000003</v>
      </c>
      <c r="D135" s="4">
        <f t="shared" si="32"/>
        <v>1.0054901456953642</v>
      </c>
      <c r="E135" s="10">
        <v>15</v>
      </c>
      <c r="F135" s="5">
        <f t="shared" si="39"/>
        <v>1</v>
      </c>
      <c r="G135" s="5">
        <v>10</v>
      </c>
      <c r="H135" s="40">
        <f t="shared" si="38"/>
        <v>1.0032940874172185</v>
      </c>
      <c r="I135" s="41">
        <v>1672</v>
      </c>
      <c r="J135" s="33">
        <f t="shared" si="33"/>
        <v>152</v>
      </c>
      <c r="K135" s="33">
        <f t="shared" si="34"/>
        <v>152.5</v>
      </c>
      <c r="L135" s="33">
        <f t="shared" si="35"/>
        <v>0.5</v>
      </c>
      <c r="M135" s="33">
        <v>-0.1</v>
      </c>
      <c r="N135" s="33">
        <f t="shared" si="36"/>
        <v>152.4</v>
      </c>
      <c r="O135" s="33"/>
      <c r="P135" s="33">
        <f t="shared" si="37"/>
        <v>152.4</v>
      </c>
      <c r="Q135" s="65"/>
      <c r="R135" s="65"/>
      <c r="S135" s="1"/>
      <c r="T135" s="67"/>
      <c r="U135" s="1"/>
      <c r="V135" s="1"/>
      <c r="W135" s="1"/>
      <c r="X135" s="1"/>
      <c r="Y135" s="1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9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9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9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9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9"/>
      <c r="FF135" s="8"/>
      <c r="FG135" s="8"/>
    </row>
    <row r="136" spans="1:163" s="2" customFormat="1" ht="17.100000000000001" customHeight="1">
      <c r="A136" s="13" t="s">
        <v>122</v>
      </c>
      <c r="B136" s="69">
        <v>137.6</v>
      </c>
      <c r="C136" s="69">
        <v>107.52983000000008</v>
      </c>
      <c r="D136" s="4">
        <f t="shared" si="32"/>
        <v>0.78146678779069823</v>
      </c>
      <c r="E136" s="10">
        <v>15</v>
      </c>
      <c r="F136" s="5">
        <f t="shared" si="39"/>
        <v>1</v>
      </c>
      <c r="G136" s="5">
        <v>10</v>
      </c>
      <c r="H136" s="40">
        <f t="shared" si="38"/>
        <v>0.86888007267441891</v>
      </c>
      <c r="I136" s="41">
        <v>1280</v>
      </c>
      <c r="J136" s="33">
        <f t="shared" si="33"/>
        <v>116.36363636363636</v>
      </c>
      <c r="K136" s="33">
        <f t="shared" si="34"/>
        <v>101.1</v>
      </c>
      <c r="L136" s="33">
        <f t="shared" si="35"/>
        <v>-15.263636363636365</v>
      </c>
      <c r="M136" s="33">
        <v>-41.4</v>
      </c>
      <c r="N136" s="33">
        <f t="shared" si="36"/>
        <v>59.7</v>
      </c>
      <c r="O136" s="33"/>
      <c r="P136" s="33">
        <f t="shared" si="37"/>
        <v>59.7</v>
      </c>
      <c r="Q136" s="65"/>
      <c r="R136" s="65"/>
      <c r="S136" s="1"/>
      <c r="T136" s="67"/>
      <c r="U136" s="1"/>
      <c r="V136" s="1"/>
      <c r="W136" s="1"/>
      <c r="X136" s="1"/>
      <c r="Y136" s="1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9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9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9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9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9"/>
      <c r="FF136" s="8"/>
      <c r="FG136" s="8"/>
    </row>
    <row r="137" spans="1:163" s="2" customFormat="1" ht="17.100000000000001" customHeight="1">
      <c r="A137" s="13" t="s">
        <v>123</v>
      </c>
      <c r="B137" s="69">
        <v>48.3</v>
      </c>
      <c r="C137" s="69">
        <v>36.29977999999997</v>
      </c>
      <c r="D137" s="4">
        <f t="shared" si="32"/>
        <v>0.75154824016563093</v>
      </c>
      <c r="E137" s="10">
        <v>15</v>
      </c>
      <c r="F137" s="5">
        <f t="shared" si="39"/>
        <v>1</v>
      </c>
      <c r="G137" s="5">
        <v>10</v>
      </c>
      <c r="H137" s="40">
        <f t="shared" si="38"/>
        <v>0.85092894409937858</v>
      </c>
      <c r="I137" s="41">
        <v>723</v>
      </c>
      <c r="J137" s="33">
        <f t="shared" si="33"/>
        <v>65.727272727272734</v>
      </c>
      <c r="K137" s="33">
        <f t="shared" si="34"/>
        <v>55.9</v>
      </c>
      <c r="L137" s="33">
        <f t="shared" si="35"/>
        <v>-9.8272727272727352</v>
      </c>
      <c r="M137" s="33">
        <v>-9.4</v>
      </c>
      <c r="N137" s="33">
        <f t="shared" si="36"/>
        <v>46.5</v>
      </c>
      <c r="O137" s="33"/>
      <c r="P137" s="33">
        <f t="shared" si="37"/>
        <v>46.5</v>
      </c>
      <c r="Q137" s="65"/>
      <c r="R137" s="65"/>
      <c r="S137" s="1"/>
      <c r="T137" s="67"/>
      <c r="U137" s="1"/>
      <c r="V137" s="1"/>
      <c r="W137" s="1"/>
      <c r="X137" s="1"/>
      <c r="Y137" s="1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9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9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9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9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9"/>
      <c r="FF137" s="8"/>
      <c r="FG137" s="8"/>
    </row>
    <row r="138" spans="1:163" s="2" customFormat="1" ht="17.100000000000001" customHeight="1">
      <c r="A138" s="17" t="s">
        <v>124</v>
      </c>
      <c r="B138" s="70"/>
      <c r="C138" s="7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65"/>
      <c r="R138" s="65"/>
      <c r="S138" s="1"/>
      <c r="T138" s="67"/>
      <c r="U138" s="1"/>
      <c r="V138" s="1"/>
      <c r="W138" s="1"/>
      <c r="X138" s="1"/>
      <c r="Y138" s="1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9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9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9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9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9"/>
      <c r="FF138" s="8"/>
      <c r="FG138" s="8"/>
    </row>
    <row r="139" spans="1:163" s="2" customFormat="1" ht="17.100000000000001" customHeight="1">
      <c r="A139" s="13" t="s">
        <v>125</v>
      </c>
      <c r="B139" s="69">
        <v>158.80000000000001</v>
      </c>
      <c r="C139" s="69">
        <v>253.76135999999988</v>
      </c>
      <c r="D139" s="4">
        <f t="shared" si="32"/>
        <v>1.239799345088161</v>
      </c>
      <c r="E139" s="10">
        <v>15</v>
      </c>
      <c r="F139" s="5">
        <f>F$36</f>
        <v>1</v>
      </c>
      <c r="G139" s="5">
        <v>10</v>
      </c>
      <c r="H139" s="40">
        <f t="shared" si="38"/>
        <v>1.1438796070528965</v>
      </c>
      <c r="I139" s="41">
        <v>1317</v>
      </c>
      <c r="J139" s="33">
        <f t="shared" si="33"/>
        <v>119.72727272727273</v>
      </c>
      <c r="K139" s="33">
        <f t="shared" si="34"/>
        <v>137</v>
      </c>
      <c r="L139" s="33">
        <f t="shared" si="35"/>
        <v>17.272727272727266</v>
      </c>
      <c r="M139" s="33">
        <v>77.400000000000006</v>
      </c>
      <c r="N139" s="33">
        <f t="shared" si="36"/>
        <v>214.4</v>
      </c>
      <c r="O139" s="33"/>
      <c r="P139" s="33">
        <f t="shared" si="37"/>
        <v>214.4</v>
      </c>
      <c r="Q139" s="65"/>
      <c r="R139" s="65"/>
      <c r="S139" s="1"/>
      <c r="T139" s="67"/>
      <c r="U139" s="1"/>
      <c r="Y139" s="1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9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9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9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9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9"/>
      <c r="FF139" s="8"/>
      <c r="FG139" s="8"/>
    </row>
    <row r="140" spans="1:163" s="2" customFormat="1" ht="17.100000000000001" customHeight="1">
      <c r="A140" s="13" t="s">
        <v>126</v>
      </c>
      <c r="B140" s="69">
        <v>73.400000000000006</v>
      </c>
      <c r="C140" s="69">
        <v>108.77307999999984</v>
      </c>
      <c r="D140" s="4">
        <f t="shared" si="32"/>
        <v>1.2281922070844684</v>
      </c>
      <c r="E140" s="10">
        <v>15</v>
      </c>
      <c r="F140" s="5">
        <f t="shared" ref="F140:F146" si="40">F$36</f>
        <v>1</v>
      </c>
      <c r="G140" s="5">
        <v>10</v>
      </c>
      <c r="H140" s="40">
        <f t="shared" si="38"/>
        <v>1.1369153242506811</v>
      </c>
      <c r="I140" s="41">
        <v>1585</v>
      </c>
      <c r="J140" s="33">
        <f t="shared" si="33"/>
        <v>144.09090909090909</v>
      </c>
      <c r="K140" s="33">
        <f t="shared" si="34"/>
        <v>163.80000000000001</v>
      </c>
      <c r="L140" s="33">
        <f t="shared" si="35"/>
        <v>19.709090909090918</v>
      </c>
      <c r="M140" s="33">
        <v>21.1</v>
      </c>
      <c r="N140" s="33">
        <f t="shared" si="36"/>
        <v>184.9</v>
      </c>
      <c r="O140" s="33"/>
      <c r="P140" s="33">
        <f t="shared" si="37"/>
        <v>184.9</v>
      </c>
      <c r="Q140" s="65"/>
      <c r="R140" s="65"/>
      <c r="S140" s="1"/>
      <c r="T140" s="67"/>
      <c r="W140" s="1"/>
      <c r="X140" s="1"/>
      <c r="Y140" s="1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9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9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9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9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9"/>
      <c r="FF140" s="8"/>
      <c r="FG140" s="8"/>
    </row>
    <row r="141" spans="1:163" s="2" customFormat="1" ht="17.100000000000001" customHeight="1">
      <c r="A141" s="13" t="s">
        <v>127</v>
      </c>
      <c r="B141" s="69">
        <v>606.5</v>
      </c>
      <c r="C141" s="69">
        <v>1010.2537900000005</v>
      </c>
      <c r="D141" s="4">
        <f t="shared" si="32"/>
        <v>1.2465711112943116</v>
      </c>
      <c r="E141" s="10">
        <v>15</v>
      </c>
      <c r="F141" s="5">
        <f t="shared" si="40"/>
        <v>1</v>
      </c>
      <c r="G141" s="5">
        <v>10</v>
      </c>
      <c r="H141" s="40">
        <f t="shared" si="38"/>
        <v>1.1479426667765871</v>
      </c>
      <c r="I141" s="41">
        <v>1587</v>
      </c>
      <c r="J141" s="33">
        <f t="shared" si="33"/>
        <v>144.27272727272728</v>
      </c>
      <c r="K141" s="33">
        <f t="shared" si="34"/>
        <v>165.6</v>
      </c>
      <c r="L141" s="33">
        <f t="shared" si="35"/>
        <v>21.327272727272714</v>
      </c>
      <c r="M141" s="33">
        <v>92</v>
      </c>
      <c r="N141" s="33">
        <f t="shared" si="36"/>
        <v>257.60000000000002</v>
      </c>
      <c r="O141" s="33"/>
      <c r="P141" s="33">
        <f t="shared" si="37"/>
        <v>257.60000000000002</v>
      </c>
      <c r="Q141" s="65"/>
      <c r="R141" s="65"/>
      <c r="S141" s="1"/>
      <c r="T141" s="67"/>
      <c r="U141" s="1"/>
      <c r="Y141" s="1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9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9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9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9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9"/>
      <c r="FF141" s="8"/>
      <c r="FG141" s="8"/>
    </row>
    <row r="142" spans="1:163" s="2" customFormat="1" ht="17.100000000000001" customHeight="1">
      <c r="A142" s="13" t="s">
        <v>128</v>
      </c>
      <c r="B142" s="69">
        <v>45.1</v>
      </c>
      <c r="C142" s="69">
        <v>87.098919999999922</v>
      </c>
      <c r="D142" s="4">
        <f t="shared" si="32"/>
        <v>1.2731239911308201</v>
      </c>
      <c r="E142" s="10">
        <v>15</v>
      </c>
      <c r="F142" s="5">
        <f t="shared" si="40"/>
        <v>1</v>
      </c>
      <c r="G142" s="5">
        <v>10</v>
      </c>
      <c r="H142" s="40">
        <f t="shared" si="38"/>
        <v>1.163874394678492</v>
      </c>
      <c r="I142" s="41">
        <v>1369</v>
      </c>
      <c r="J142" s="33">
        <f t="shared" si="33"/>
        <v>124.45454545454545</v>
      </c>
      <c r="K142" s="33">
        <f t="shared" si="34"/>
        <v>144.80000000000001</v>
      </c>
      <c r="L142" s="33">
        <f t="shared" si="35"/>
        <v>20.345454545454558</v>
      </c>
      <c r="M142" s="33">
        <v>126.8</v>
      </c>
      <c r="N142" s="33">
        <f t="shared" si="36"/>
        <v>271.60000000000002</v>
      </c>
      <c r="O142" s="33"/>
      <c r="P142" s="33">
        <f t="shared" si="37"/>
        <v>271.60000000000002</v>
      </c>
      <c r="Q142" s="65"/>
      <c r="R142" s="65"/>
      <c r="S142" s="1"/>
      <c r="T142" s="67"/>
      <c r="U142" s="1"/>
      <c r="Y142" s="1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9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9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9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9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9"/>
      <c r="FF142" s="8"/>
      <c r="FG142" s="8"/>
    </row>
    <row r="143" spans="1:163" s="2" customFormat="1" ht="17.100000000000001" customHeight="1">
      <c r="A143" s="13" t="s">
        <v>129</v>
      </c>
      <c r="B143" s="69">
        <v>21.9</v>
      </c>
      <c r="C143" s="69">
        <v>40.542339999999854</v>
      </c>
      <c r="D143" s="4">
        <f t="shared" si="32"/>
        <v>1.2651248401826476</v>
      </c>
      <c r="E143" s="10">
        <v>15</v>
      </c>
      <c r="F143" s="5">
        <f t="shared" si="40"/>
        <v>1</v>
      </c>
      <c r="G143" s="5">
        <v>10</v>
      </c>
      <c r="H143" s="40">
        <f t="shared" si="38"/>
        <v>1.1590749041095885</v>
      </c>
      <c r="I143" s="41">
        <v>1704</v>
      </c>
      <c r="J143" s="33">
        <f t="shared" si="33"/>
        <v>154.90909090909091</v>
      </c>
      <c r="K143" s="33">
        <f t="shared" si="34"/>
        <v>179.6</v>
      </c>
      <c r="L143" s="33">
        <f t="shared" si="35"/>
        <v>24.690909090909088</v>
      </c>
      <c r="M143" s="33">
        <v>114</v>
      </c>
      <c r="N143" s="33">
        <f t="shared" si="36"/>
        <v>293.60000000000002</v>
      </c>
      <c r="O143" s="33"/>
      <c r="P143" s="33">
        <f t="shared" si="37"/>
        <v>293.60000000000002</v>
      </c>
      <c r="Q143" s="65"/>
      <c r="R143" s="65"/>
      <c r="S143" s="1"/>
      <c r="T143" s="67"/>
      <c r="Y143" s="1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9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9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9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9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9"/>
      <c r="FF143" s="8"/>
      <c r="FG143" s="8"/>
    </row>
    <row r="144" spans="1:163" s="2" customFormat="1" ht="17.100000000000001" customHeight="1">
      <c r="A144" s="13" t="s">
        <v>130</v>
      </c>
      <c r="B144" s="69">
        <v>99.7</v>
      </c>
      <c r="C144" s="69">
        <v>130.96378999999956</v>
      </c>
      <c r="D144" s="4">
        <f t="shared" si="32"/>
        <v>1.2113578635907718</v>
      </c>
      <c r="E144" s="10">
        <v>15</v>
      </c>
      <c r="F144" s="5">
        <f t="shared" si="40"/>
        <v>1</v>
      </c>
      <c r="G144" s="5">
        <v>10</v>
      </c>
      <c r="H144" s="40">
        <f t="shared" si="38"/>
        <v>1.1268147181544632</v>
      </c>
      <c r="I144" s="41">
        <v>1018</v>
      </c>
      <c r="J144" s="33">
        <f t="shared" si="33"/>
        <v>92.545454545454547</v>
      </c>
      <c r="K144" s="33">
        <f t="shared" si="34"/>
        <v>104.3</v>
      </c>
      <c r="L144" s="33">
        <f t="shared" si="35"/>
        <v>11.75454545454545</v>
      </c>
      <c r="M144" s="33">
        <v>82.9</v>
      </c>
      <c r="N144" s="33">
        <f t="shared" si="36"/>
        <v>187.2</v>
      </c>
      <c r="O144" s="33"/>
      <c r="P144" s="33">
        <f t="shared" si="37"/>
        <v>187.2</v>
      </c>
      <c r="Q144" s="65"/>
      <c r="R144" s="65"/>
      <c r="S144" s="1"/>
      <c r="T144" s="67"/>
      <c r="U144" s="1"/>
      <c r="Y144" s="1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9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9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9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9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9"/>
      <c r="FF144" s="8"/>
      <c r="FG144" s="8"/>
    </row>
    <row r="145" spans="1:163" s="2" customFormat="1" ht="17.100000000000001" customHeight="1">
      <c r="A145" s="13" t="s">
        <v>131</v>
      </c>
      <c r="B145" s="69">
        <v>248.7</v>
      </c>
      <c r="C145" s="69">
        <v>357.53927000000004</v>
      </c>
      <c r="D145" s="4">
        <f t="shared" si="32"/>
        <v>1.2237632770406113</v>
      </c>
      <c r="E145" s="10">
        <v>15</v>
      </c>
      <c r="F145" s="5">
        <f t="shared" si="40"/>
        <v>1</v>
      </c>
      <c r="G145" s="5">
        <v>10</v>
      </c>
      <c r="H145" s="40">
        <f t="shared" si="38"/>
        <v>1.1342579662243668</v>
      </c>
      <c r="I145" s="41">
        <v>1239</v>
      </c>
      <c r="J145" s="33">
        <f t="shared" si="33"/>
        <v>112.63636363636364</v>
      </c>
      <c r="K145" s="33">
        <f t="shared" si="34"/>
        <v>127.8</v>
      </c>
      <c r="L145" s="33">
        <f t="shared" si="35"/>
        <v>15.163636363636357</v>
      </c>
      <c r="M145" s="33">
        <v>93.1</v>
      </c>
      <c r="N145" s="33">
        <f t="shared" si="36"/>
        <v>220.9</v>
      </c>
      <c r="O145" s="33"/>
      <c r="P145" s="33">
        <f t="shared" si="37"/>
        <v>220.9</v>
      </c>
      <c r="Q145" s="65"/>
      <c r="R145" s="65"/>
      <c r="S145" s="1"/>
      <c r="T145" s="67"/>
      <c r="Y145" s="1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9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9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9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9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9"/>
      <c r="FF145" s="8"/>
      <c r="FG145" s="8"/>
    </row>
    <row r="146" spans="1:163" s="2" customFormat="1" ht="17.100000000000001" customHeight="1">
      <c r="A146" s="13" t="s">
        <v>132</v>
      </c>
      <c r="B146" s="69">
        <v>186.1</v>
      </c>
      <c r="C146" s="69">
        <v>186.80938999999989</v>
      </c>
      <c r="D146" s="4">
        <f t="shared" si="32"/>
        <v>1.0038118753358405</v>
      </c>
      <c r="E146" s="10">
        <v>15</v>
      </c>
      <c r="F146" s="5">
        <f t="shared" si="40"/>
        <v>1</v>
      </c>
      <c r="G146" s="5">
        <v>10</v>
      </c>
      <c r="H146" s="40">
        <f t="shared" si="38"/>
        <v>1.0022871252015042</v>
      </c>
      <c r="I146" s="41">
        <v>821</v>
      </c>
      <c r="J146" s="33">
        <f t="shared" si="33"/>
        <v>74.63636363636364</v>
      </c>
      <c r="K146" s="33">
        <f t="shared" si="34"/>
        <v>74.8</v>
      </c>
      <c r="L146" s="33">
        <f t="shared" si="35"/>
        <v>0.16363636363635692</v>
      </c>
      <c r="M146" s="33">
        <v>70.5</v>
      </c>
      <c r="N146" s="33">
        <f t="shared" si="36"/>
        <v>145.30000000000001</v>
      </c>
      <c r="O146" s="33"/>
      <c r="P146" s="33">
        <f t="shared" si="37"/>
        <v>145.30000000000001</v>
      </c>
      <c r="Q146" s="65"/>
      <c r="R146" s="65"/>
      <c r="S146" s="1"/>
      <c r="T146" s="67"/>
      <c r="U146" s="1"/>
      <c r="Y146" s="1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9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9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9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9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9"/>
      <c r="FF146" s="8"/>
      <c r="FG146" s="8"/>
    </row>
    <row r="147" spans="1:163" s="2" customFormat="1" ht="17.100000000000001" customHeight="1">
      <c r="A147" s="17" t="s">
        <v>133</v>
      </c>
      <c r="B147" s="70"/>
      <c r="C147" s="7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65"/>
      <c r="R147" s="65"/>
      <c r="S147" s="1"/>
      <c r="T147" s="67"/>
      <c r="X147" s="1"/>
      <c r="Y147" s="1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9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9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9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9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9"/>
      <c r="FF147" s="8"/>
      <c r="FG147" s="8"/>
    </row>
    <row r="148" spans="1:163" s="2" customFormat="1" ht="17.100000000000001" customHeight="1">
      <c r="A148" s="13" t="s">
        <v>134</v>
      </c>
      <c r="B148" s="69">
        <v>27.1</v>
      </c>
      <c r="C148" s="69">
        <v>42.714879999999887</v>
      </c>
      <c r="D148" s="4">
        <f t="shared" si="32"/>
        <v>1.2376194833948335</v>
      </c>
      <c r="E148" s="10">
        <v>15</v>
      </c>
      <c r="F148" s="5">
        <f>F$37</f>
        <v>1</v>
      </c>
      <c r="G148" s="5">
        <v>10</v>
      </c>
      <c r="H148" s="40">
        <f t="shared" si="38"/>
        <v>1.1425716900369001</v>
      </c>
      <c r="I148" s="41">
        <v>981</v>
      </c>
      <c r="J148" s="33">
        <f t="shared" si="33"/>
        <v>89.181818181818187</v>
      </c>
      <c r="K148" s="33">
        <f t="shared" si="34"/>
        <v>101.9</v>
      </c>
      <c r="L148" s="33">
        <f t="shared" si="35"/>
        <v>12.718181818181819</v>
      </c>
      <c r="M148" s="33">
        <v>17.399999999999999</v>
      </c>
      <c r="N148" s="33">
        <f t="shared" si="36"/>
        <v>119.3</v>
      </c>
      <c r="O148" s="33"/>
      <c r="P148" s="33">
        <f t="shared" si="37"/>
        <v>119.3</v>
      </c>
      <c r="Q148" s="65"/>
      <c r="R148" s="65"/>
      <c r="S148" s="1"/>
      <c r="T148" s="67"/>
      <c r="X148" s="1"/>
      <c r="Y148" s="1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9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9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9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9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9"/>
      <c r="FF148" s="8"/>
      <c r="FG148" s="8"/>
    </row>
    <row r="149" spans="1:163" s="2" customFormat="1" ht="17.100000000000001" customHeight="1">
      <c r="A149" s="13" t="s">
        <v>135</v>
      </c>
      <c r="B149" s="69">
        <v>6.5</v>
      </c>
      <c r="C149" s="69">
        <v>113.86794</v>
      </c>
      <c r="D149" s="4">
        <f t="shared" si="32"/>
        <v>1.3</v>
      </c>
      <c r="E149" s="10">
        <v>15</v>
      </c>
      <c r="F149" s="5">
        <f t="shared" ref="F149:F153" si="41">F$37</f>
        <v>1</v>
      </c>
      <c r="G149" s="5">
        <v>10</v>
      </c>
      <c r="H149" s="40">
        <f t="shared" si="38"/>
        <v>1.18</v>
      </c>
      <c r="I149" s="41">
        <v>1258</v>
      </c>
      <c r="J149" s="33">
        <f t="shared" si="33"/>
        <v>114.36363636363636</v>
      </c>
      <c r="K149" s="33">
        <f t="shared" si="34"/>
        <v>134.9</v>
      </c>
      <c r="L149" s="33">
        <f t="shared" si="35"/>
        <v>20.536363636363646</v>
      </c>
      <c r="M149" s="33">
        <v>14.8</v>
      </c>
      <c r="N149" s="33">
        <f t="shared" si="36"/>
        <v>149.69999999999999</v>
      </c>
      <c r="O149" s="33"/>
      <c r="P149" s="33">
        <f t="shared" si="37"/>
        <v>149.69999999999999</v>
      </c>
      <c r="Q149" s="65"/>
      <c r="R149" s="65"/>
      <c r="S149" s="1"/>
      <c r="T149" s="67"/>
      <c r="X149" s="1"/>
      <c r="Y149" s="1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9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9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9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9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9"/>
      <c r="FF149" s="8"/>
      <c r="FG149" s="8"/>
    </row>
    <row r="150" spans="1:163" s="2" customFormat="1" ht="17.100000000000001" customHeight="1">
      <c r="A150" s="13" t="s">
        <v>136</v>
      </c>
      <c r="B150" s="69">
        <v>72.8</v>
      </c>
      <c r="C150" s="69">
        <v>33.372050000000044</v>
      </c>
      <c r="D150" s="4">
        <f t="shared" si="32"/>
        <v>0.45840728021978083</v>
      </c>
      <c r="E150" s="10">
        <v>15</v>
      </c>
      <c r="F150" s="5">
        <f t="shared" si="41"/>
        <v>1</v>
      </c>
      <c r="G150" s="5">
        <v>10</v>
      </c>
      <c r="H150" s="40">
        <f t="shared" si="38"/>
        <v>0.67504436813186852</v>
      </c>
      <c r="I150" s="41">
        <v>1732</v>
      </c>
      <c r="J150" s="33">
        <f t="shared" si="33"/>
        <v>157.45454545454547</v>
      </c>
      <c r="K150" s="33">
        <f t="shared" si="34"/>
        <v>106.3</v>
      </c>
      <c r="L150" s="33">
        <f t="shared" si="35"/>
        <v>-51.15454545454547</v>
      </c>
      <c r="M150" s="33">
        <v>15.9</v>
      </c>
      <c r="N150" s="33">
        <f t="shared" si="36"/>
        <v>122.2</v>
      </c>
      <c r="O150" s="33"/>
      <c r="P150" s="33">
        <f t="shared" si="37"/>
        <v>122.2</v>
      </c>
      <c r="Q150" s="65"/>
      <c r="R150" s="65"/>
      <c r="S150" s="1"/>
      <c r="T150" s="67"/>
      <c r="X150" s="1"/>
      <c r="Y150" s="1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9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9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9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9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9"/>
      <c r="FF150" s="8"/>
      <c r="FG150" s="8"/>
    </row>
    <row r="151" spans="1:163" s="2" customFormat="1" ht="17.100000000000001" customHeight="1">
      <c r="A151" s="13" t="s">
        <v>137</v>
      </c>
      <c r="B151" s="69">
        <v>680.4</v>
      </c>
      <c r="C151" s="69">
        <v>1469.6217400000003</v>
      </c>
      <c r="D151" s="4">
        <f t="shared" si="32"/>
        <v>1.2959937889476778</v>
      </c>
      <c r="E151" s="10">
        <v>15</v>
      </c>
      <c r="F151" s="5">
        <f t="shared" si="41"/>
        <v>1</v>
      </c>
      <c r="G151" s="5">
        <v>10</v>
      </c>
      <c r="H151" s="40">
        <f t="shared" si="38"/>
        <v>1.1775962733686067</v>
      </c>
      <c r="I151" s="41">
        <v>1886</v>
      </c>
      <c r="J151" s="33">
        <f t="shared" si="33"/>
        <v>171.45454545454547</v>
      </c>
      <c r="K151" s="33">
        <f t="shared" si="34"/>
        <v>201.9</v>
      </c>
      <c r="L151" s="33">
        <f t="shared" si="35"/>
        <v>30.445454545454538</v>
      </c>
      <c r="M151" s="33">
        <v>54.2</v>
      </c>
      <c r="N151" s="33">
        <f t="shared" si="36"/>
        <v>256.10000000000002</v>
      </c>
      <c r="O151" s="33"/>
      <c r="P151" s="33">
        <f t="shared" si="37"/>
        <v>256.10000000000002</v>
      </c>
      <c r="Q151" s="65"/>
      <c r="R151" s="65"/>
      <c r="S151" s="1"/>
      <c r="T151" s="67"/>
      <c r="X151" s="1"/>
      <c r="Y151" s="1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9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9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9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9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9"/>
      <c r="FF151" s="8"/>
      <c r="FG151" s="8"/>
    </row>
    <row r="152" spans="1:163" s="2" customFormat="1" ht="17.100000000000001" customHeight="1">
      <c r="A152" s="13" t="s">
        <v>138</v>
      </c>
      <c r="B152" s="69">
        <v>607.29999999999995</v>
      </c>
      <c r="C152" s="69">
        <v>540.18900999999983</v>
      </c>
      <c r="D152" s="4">
        <f t="shared" si="32"/>
        <v>0.88949285361435837</v>
      </c>
      <c r="E152" s="10">
        <v>15</v>
      </c>
      <c r="F152" s="5">
        <f t="shared" si="41"/>
        <v>1</v>
      </c>
      <c r="G152" s="5">
        <v>10</v>
      </c>
      <c r="H152" s="40">
        <f t="shared" si="38"/>
        <v>0.93369571216861502</v>
      </c>
      <c r="I152" s="41">
        <v>71</v>
      </c>
      <c r="J152" s="33">
        <f t="shared" si="33"/>
        <v>6.4545454545454541</v>
      </c>
      <c r="K152" s="33">
        <f t="shared" si="34"/>
        <v>6</v>
      </c>
      <c r="L152" s="33">
        <f t="shared" si="35"/>
        <v>-0.45454545454545414</v>
      </c>
      <c r="M152" s="33">
        <v>2.2000000000000002</v>
      </c>
      <c r="N152" s="33">
        <f t="shared" si="36"/>
        <v>8.1999999999999993</v>
      </c>
      <c r="O152" s="33"/>
      <c r="P152" s="33">
        <f t="shared" si="37"/>
        <v>8.1999999999999993</v>
      </c>
      <c r="Q152" s="65"/>
      <c r="R152" s="65"/>
      <c r="S152" s="1"/>
      <c r="T152" s="67"/>
      <c r="X152" s="1"/>
      <c r="Y152" s="1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9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9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9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9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9"/>
      <c r="FF152" s="8"/>
      <c r="FG152" s="8"/>
    </row>
    <row r="153" spans="1:163" s="2" customFormat="1" ht="17.100000000000001" customHeight="1">
      <c r="A153" s="13" t="s">
        <v>139</v>
      </c>
      <c r="B153" s="69">
        <v>24.8</v>
      </c>
      <c r="C153" s="69">
        <v>19.529420000000041</v>
      </c>
      <c r="D153" s="4">
        <f t="shared" si="32"/>
        <v>0.78747661290322746</v>
      </c>
      <c r="E153" s="10">
        <v>15</v>
      </c>
      <c r="F153" s="5">
        <f t="shared" si="41"/>
        <v>1</v>
      </c>
      <c r="G153" s="5">
        <v>10</v>
      </c>
      <c r="H153" s="40">
        <f t="shared" si="38"/>
        <v>0.87248596774193654</v>
      </c>
      <c r="I153" s="41">
        <v>1178</v>
      </c>
      <c r="J153" s="33">
        <f t="shared" si="33"/>
        <v>107.09090909090909</v>
      </c>
      <c r="K153" s="33">
        <f t="shared" si="34"/>
        <v>93.4</v>
      </c>
      <c r="L153" s="33">
        <f t="shared" si="35"/>
        <v>-13.690909090909088</v>
      </c>
      <c r="M153" s="33">
        <v>-5</v>
      </c>
      <c r="N153" s="33">
        <f t="shared" si="36"/>
        <v>88.4</v>
      </c>
      <c r="O153" s="33"/>
      <c r="P153" s="33">
        <f t="shared" si="37"/>
        <v>88.4</v>
      </c>
      <c r="Q153" s="65"/>
      <c r="R153" s="65"/>
      <c r="S153" s="1"/>
      <c r="T153" s="67"/>
      <c r="X153" s="1"/>
      <c r="Y153" s="1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9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9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9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9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9"/>
      <c r="FF153" s="8"/>
      <c r="FG153" s="8"/>
    </row>
    <row r="154" spans="1:163" s="2" customFormat="1" ht="17.100000000000001" customHeight="1">
      <c r="A154" s="17" t="s">
        <v>140</v>
      </c>
      <c r="B154" s="70"/>
      <c r="C154" s="7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65"/>
      <c r="R154" s="65"/>
      <c r="S154" s="1"/>
      <c r="T154" s="67"/>
      <c r="U154" s="1"/>
      <c r="V154" s="1"/>
      <c r="W154" s="1"/>
      <c r="X154" s="1"/>
      <c r="Y154" s="1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9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9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9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9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9"/>
      <c r="FF154" s="8"/>
      <c r="FG154" s="8"/>
    </row>
    <row r="155" spans="1:163" s="2" customFormat="1" ht="17.100000000000001" customHeight="1">
      <c r="A155" s="13" t="s">
        <v>141</v>
      </c>
      <c r="B155" s="69">
        <v>138.6</v>
      </c>
      <c r="C155" s="69">
        <v>167.73233999999985</v>
      </c>
      <c r="D155" s="4">
        <f t="shared" si="32"/>
        <v>1.2010190043290041</v>
      </c>
      <c r="E155" s="10">
        <v>15</v>
      </c>
      <c r="F155" s="5">
        <f>F$38</f>
        <v>1</v>
      </c>
      <c r="G155" s="5">
        <v>10</v>
      </c>
      <c r="H155" s="40">
        <f t="shared" si="38"/>
        <v>1.1206114025974023</v>
      </c>
      <c r="I155" s="41">
        <v>1808</v>
      </c>
      <c r="J155" s="33">
        <f t="shared" si="33"/>
        <v>164.36363636363637</v>
      </c>
      <c r="K155" s="33">
        <f t="shared" si="34"/>
        <v>184.2</v>
      </c>
      <c r="L155" s="33">
        <f t="shared" si="35"/>
        <v>19.836363636363615</v>
      </c>
      <c r="M155" s="33">
        <v>88.9</v>
      </c>
      <c r="N155" s="33">
        <f t="shared" si="36"/>
        <v>273.10000000000002</v>
      </c>
      <c r="O155" s="33"/>
      <c r="P155" s="33">
        <f t="shared" si="37"/>
        <v>273.10000000000002</v>
      </c>
      <c r="Q155" s="65"/>
      <c r="R155" s="65"/>
      <c r="S155" s="1"/>
      <c r="T155" s="67"/>
      <c r="U155" s="1"/>
      <c r="V155" s="1"/>
      <c r="W155" s="1"/>
      <c r="X155" s="1"/>
      <c r="Y155" s="1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9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9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9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9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9"/>
      <c r="FF155" s="8"/>
      <c r="FG155" s="8"/>
    </row>
    <row r="156" spans="1:163" s="2" customFormat="1" ht="16.5" customHeight="1">
      <c r="A156" s="13" t="s">
        <v>142</v>
      </c>
      <c r="B156" s="69">
        <v>301.89999999999998</v>
      </c>
      <c r="C156" s="69">
        <v>215.88616000000016</v>
      </c>
      <c r="D156" s="4">
        <f t="shared" si="32"/>
        <v>0.71509161974163693</v>
      </c>
      <c r="E156" s="10">
        <v>15</v>
      </c>
      <c r="F156" s="5">
        <f t="shared" ref="F156:F166" si="42">F$38</f>
        <v>1</v>
      </c>
      <c r="G156" s="5">
        <v>10</v>
      </c>
      <c r="H156" s="40">
        <f t="shared" si="38"/>
        <v>0.82905497184498211</v>
      </c>
      <c r="I156" s="41">
        <v>1415</v>
      </c>
      <c r="J156" s="33">
        <f t="shared" si="33"/>
        <v>128.63636363636363</v>
      </c>
      <c r="K156" s="33">
        <f t="shared" si="34"/>
        <v>106.6</v>
      </c>
      <c r="L156" s="33">
        <f t="shared" si="35"/>
        <v>-22.036363636363632</v>
      </c>
      <c r="M156" s="33">
        <v>68.3</v>
      </c>
      <c r="N156" s="33">
        <f t="shared" si="36"/>
        <v>174.9</v>
      </c>
      <c r="O156" s="33"/>
      <c r="P156" s="33">
        <f t="shared" si="37"/>
        <v>174.9</v>
      </c>
      <c r="Q156" s="65"/>
      <c r="R156" s="65"/>
      <c r="S156" s="1"/>
      <c r="T156" s="67"/>
      <c r="U156" s="1"/>
      <c r="V156" s="1"/>
      <c r="W156" s="1"/>
      <c r="X156" s="1"/>
      <c r="Y156" s="1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9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9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9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9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9"/>
      <c r="FF156" s="8"/>
      <c r="FG156" s="8"/>
    </row>
    <row r="157" spans="1:163" s="2" customFormat="1" ht="17.100000000000001" customHeight="1">
      <c r="A157" s="13" t="s">
        <v>143</v>
      </c>
      <c r="B157" s="69">
        <v>302.7</v>
      </c>
      <c r="C157" s="69">
        <v>354.60432999999961</v>
      </c>
      <c r="D157" s="4">
        <f t="shared" si="32"/>
        <v>1.1714711925999326</v>
      </c>
      <c r="E157" s="10">
        <v>15</v>
      </c>
      <c r="F157" s="5">
        <f t="shared" si="42"/>
        <v>1</v>
      </c>
      <c r="G157" s="5">
        <v>10</v>
      </c>
      <c r="H157" s="40">
        <f t="shared" si="38"/>
        <v>1.1028827155599596</v>
      </c>
      <c r="I157" s="41">
        <v>1577</v>
      </c>
      <c r="J157" s="33">
        <f t="shared" si="33"/>
        <v>143.36363636363637</v>
      </c>
      <c r="K157" s="33">
        <f t="shared" si="34"/>
        <v>158.1</v>
      </c>
      <c r="L157" s="33">
        <f t="shared" si="35"/>
        <v>14.73636363636362</v>
      </c>
      <c r="M157" s="33">
        <v>18.8</v>
      </c>
      <c r="N157" s="33">
        <f t="shared" si="36"/>
        <v>176.9</v>
      </c>
      <c r="O157" s="33"/>
      <c r="P157" s="33">
        <f t="shared" si="37"/>
        <v>176.9</v>
      </c>
      <c r="Q157" s="65"/>
      <c r="R157" s="65"/>
      <c r="S157" s="1"/>
      <c r="T157" s="67"/>
      <c r="U157" s="1"/>
      <c r="V157" s="1"/>
      <c r="W157" s="1"/>
      <c r="X157" s="1"/>
      <c r="Y157" s="1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9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9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9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9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9"/>
      <c r="FF157" s="8"/>
      <c r="FG157" s="8"/>
    </row>
    <row r="158" spans="1:163" s="2" customFormat="1" ht="17.100000000000001" customHeight="1">
      <c r="A158" s="13" t="s">
        <v>144</v>
      </c>
      <c r="B158" s="69">
        <v>530.29999999999995</v>
      </c>
      <c r="C158" s="69">
        <v>437.61310000000009</v>
      </c>
      <c r="D158" s="4">
        <f t="shared" si="32"/>
        <v>0.82521798981708494</v>
      </c>
      <c r="E158" s="10">
        <v>15</v>
      </c>
      <c r="F158" s="5">
        <f t="shared" si="42"/>
        <v>1</v>
      </c>
      <c r="G158" s="5">
        <v>10</v>
      </c>
      <c r="H158" s="40">
        <f t="shared" si="38"/>
        <v>0.89513079389025096</v>
      </c>
      <c r="I158" s="41">
        <v>5045</v>
      </c>
      <c r="J158" s="33">
        <f t="shared" si="33"/>
        <v>458.63636363636363</v>
      </c>
      <c r="K158" s="33">
        <f t="shared" si="34"/>
        <v>410.5</v>
      </c>
      <c r="L158" s="33">
        <f t="shared" si="35"/>
        <v>-48.136363636363626</v>
      </c>
      <c r="M158" s="33">
        <v>75.7</v>
      </c>
      <c r="N158" s="33">
        <f t="shared" si="36"/>
        <v>486.2</v>
      </c>
      <c r="O158" s="33"/>
      <c r="P158" s="33">
        <f t="shared" si="37"/>
        <v>486.2</v>
      </c>
      <c r="Q158" s="65"/>
      <c r="R158" s="65"/>
      <c r="S158" s="1"/>
      <c r="T158" s="67"/>
      <c r="U158" s="1"/>
      <c r="V158" s="1"/>
      <c r="W158" s="1"/>
      <c r="X158" s="1"/>
      <c r="Y158" s="1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9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9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9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9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9"/>
      <c r="FF158" s="8"/>
      <c r="FG158" s="8"/>
    </row>
    <row r="159" spans="1:163" s="2" customFormat="1" ht="17.100000000000001" customHeight="1">
      <c r="A159" s="13" t="s">
        <v>145</v>
      </c>
      <c r="B159" s="69">
        <v>611</v>
      </c>
      <c r="C159" s="69">
        <v>712.8184699999988</v>
      </c>
      <c r="D159" s="4">
        <f t="shared" si="32"/>
        <v>1.1666423404255299</v>
      </c>
      <c r="E159" s="10">
        <v>15</v>
      </c>
      <c r="F159" s="5">
        <f t="shared" si="42"/>
        <v>1</v>
      </c>
      <c r="G159" s="5">
        <v>10</v>
      </c>
      <c r="H159" s="40">
        <f t="shared" si="38"/>
        <v>1.0999854042553181</v>
      </c>
      <c r="I159" s="41">
        <v>1073</v>
      </c>
      <c r="J159" s="33">
        <f t="shared" si="33"/>
        <v>97.545454545454547</v>
      </c>
      <c r="K159" s="33">
        <f t="shared" si="34"/>
        <v>107.3</v>
      </c>
      <c r="L159" s="33">
        <f t="shared" si="35"/>
        <v>9.7545454545454504</v>
      </c>
      <c r="M159" s="33">
        <v>18.8</v>
      </c>
      <c r="N159" s="33">
        <f t="shared" si="36"/>
        <v>126.1</v>
      </c>
      <c r="O159" s="33"/>
      <c r="P159" s="33">
        <f t="shared" si="37"/>
        <v>126.1</v>
      </c>
      <c r="Q159" s="65"/>
      <c r="R159" s="65"/>
      <c r="S159" s="1"/>
      <c r="T159" s="67"/>
      <c r="U159" s="1"/>
      <c r="V159" s="1"/>
      <c r="W159" s="1"/>
      <c r="X159" s="1"/>
      <c r="Y159" s="1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9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9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9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9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9"/>
      <c r="FF159" s="8"/>
      <c r="FG159" s="8"/>
    </row>
    <row r="160" spans="1:163" s="2" customFormat="1" ht="17.100000000000001" customHeight="1">
      <c r="A160" s="13" t="s">
        <v>146</v>
      </c>
      <c r="B160" s="69">
        <v>250.6</v>
      </c>
      <c r="C160" s="69">
        <v>350.33489999999989</v>
      </c>
      <c r="D160" s="4">
        <f t="shared" si="32"/>
        <v>1.2197984437350358</v>
      </c>
      <c r="E160" s="10">
        <v>15</v>
      </c>
      <c r="F160" s="5">
        <f t="shared" si="42"/>
        <v>1</v>
      </c>
      <c r="G160" s="5">
        <v>10</v>
      </c>
      <c r="H160" s="40">
        <f t="shared" si="38"/>
        <v>1.1318790662410214</v>
      </c>
      <c r="I160" s="41">
        <v>607</v>
      </c>
      <c r="J160" s="33">
        <f t="shared" si="33"/>
        <v>55.18181818181818</v>
      </c>
      <c r="K160" s="33">
        <f t="shared" si="34"/>
        <v>62.5</v>
      </c>
      <c r="L160" s="33">
        <f t="shared" si="35"/>
        <v>7.3181818181818201</v>
      </c>
      <c r="M160" s="33">
        <v>2.1</v>
      </c>
      <c r="N160" s="33">
        <f t="shared" si="36"/>
        <v>64.599999999999994</v>
      </c>
      <c r="O160" s="33"/>
      <c r="P160" s="33">
        <f t="shared" si="37"/>
        <v>64.599999999999994</v>
      </c>
      <c r="Q160" s="65"/>
      <c r="R160" s="65"/>
      <c r="S160" s="1"/>
      <c r="T160" s="67"/>
      <c r="U160" s="1"/>
      <c r="V160" s="1"/>
      <c r="W160" s="1"/>
      <c r="X160" s="1"/>
      <c r="Y160" s="1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9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9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9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9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9"/>
      <c r="FF160" s="8"/>
      <c r="FG160" s="8"/>
    </row>
    <row r="161" spans="1:163" s="2" customFormat="1" ht="17.100000000000001" customHeight="1">
      <c r="A161" s="13" t="s">
        <v>147</v>
      </c>
      <c r="B161" s="69">
        <v>859.7</v>
      </c>
      <c r="C161" s="69">
        <v>1000.4153600000012</v>
      </c>
      <c r="D161" s="4">
        <f t="shared" si="32"/>
        <v>1.1636796091659896</v>
      </c>
      <c r="E161" s="10">
        <v>15</v>
      </c>
      <c r="F161" s="5">
        <f t="shared" si="42"/>
        <v>1</v>
      </c>
      <c r="G161" s="5">
        <v>10</v>
      </c>
      <c r="H161" s="40">
        <f t="shared" si="38"/>
        <v>1.0982077654995939</v>
      </c>
      <c r="I161" s="41">
        <v>2659</v>
      </c>
      <c r="J161" s="33">
        <f t="shared" si="33"/>
        <v>241.72727272727272</v>
      </c>
      <c r="K161" s="33">
        <f t="shared" si="34"/>
        <v>265.5</v>
      </c>
      <c r="L161" s="33">
        <f t="shared" si="35"/>
        <v>23.77272727272728</v>
      </c>
      <c r="M161" s="33">
        <v>113.1</v>
      </c>
      <c r="N161" s="33">
        <f t="shared" si="36"/>
        <v>378.6</v>
      </c>
      <c r="O161" s="33"/>
      <c r="P161" s="33">
        <f t="shared" si="37"/>
        <v>378.6</v>
      </c>
      <c r="Q161" s="65"/>
      <c r="R161" s="65"/>
      <c r="S161" s="1"/>
      <c r="T161" s="67"/>
      <c r="U161" s="1"/>
      <c r="V161" s="1"/>
      <c r="W161" s="1"/>
      <c r="X161" s="1"/>
      <c r="Y161" s="1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9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9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9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9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9"/>
      <c r="FF161" s="8"/>
      <c r="FG161" s="8"/>
    </row>
    <row r="162" spans="1:163" s="2" customFormat="1" ht="17.100000000000001" customHeight="1">
      <c r="A162" s="13" t="s">
        <v>148</v>
      </c>
      <c r="B162" s="69">
        <v>337.9</v>
      </c>
      <c r="C162" s="69">
        <v>130.49122999999975</v>
      </c>
      <c r="D162" s="4">
        <f t="shared" si="32"/>
        <v>0.38618298313110316</v>
      </c>
      <c r="E162" s="10">
        <v>15</v>
      </c>
      <c r="F162" s="5">
        <f t="shared" si="42"/>
        <v>1</v>
      </c>
      <c r="G162" s="5">
        <v>10</v>
      </c>
      <c r="H162" s="40">
        <f t="shared" si="38"/>
        <v>0.63170978987866189</v>
      </c>
      <c r="I162" s="41">
        <v>1994</v>
      </c>
      <c r="J162" s="33">
        <f t="shared" si="33"/>
        <v>181.27272727272728</v>
      </c>
      <c r="K162" s="33">
        <f t="shared" si="34"/>
        <v>114.5</v>
      </c>
      <c r="L162" s="33">
        <f t="shared" si="35"/>
        <v>-66.77272727272728</v>
      </c>
      <c r="M162" s="33">
        <v>157.1</v>
      </c>
      <c r="N162" s="33">
        <f t="shared" si="36"/>
        <v>271.60000000000002</v>
      </c>
      <c r="O162" s="33"/>
      <c r="P162" s="33">
        <f t="shared" si="37"/>
        <v>271.60000000000002</v>
      </c>
      <c r="Q162" s="65"/>
      <c r="R162" s="65"/>
      <c r="S162" s="1"/>
      <c r="T162" s="67"/>
      <c r="U162" s="1"/>
      <c r="V162" s="1"/>
      <c r="W162" s="1"/>
      <c r="X162" s="1"/>
      <c r="Y162" s="1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9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9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9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9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9"/>
      <c r="FF162" s="8"/>
      <c r="FG162" s="8"/>
    </row>
    <row r="163" spans="1:163" s="2" customFormat="1" ht="17.100000000000001" customHeight="1">
      <c r="A163" s="13" t="s">
        <v>149</v>
      </c>
      <c r="B163" s="69">
        <v>264.60000000000002</v>
      </c>
      <c r="C163" s="69">
        <v>362.25440000000037</v>
      </c>
      <c r="D163" s="4">
        <f t="shared" si="32"/>
        <v>1.2169064247921391</v>
      </c>
      <c r="E163" s="10">
        <v>15</v>
      </c>
      <c r="F163" s="5">
        <f t="shared" si="42"/>
        <v>1</v>
      </c>
      <c r="G163" s="5">
        <v>10</v>
      </c>
      <c r="H163" s="40">
        <f t="shared" si="38"/>
        <v>1.1301438548752833</v>
      </c>
      <c r="I163" s="41">
        <v>3601</v>
      </c>
      <c r="J163" s="33">
        <f t="shared" si="33"/>
        <v>327.36363636363637</v>
      </c>
      <c r="K163" s="33">
        <f t="shared" si="34"/>
        <v>370</v>
      </c>
      <c r="L163" s="33">
        <f t="shared" si="35"/>
        <v>42.636363636363626</v>
      </c>
      <c r="M163" s="33">
        <v>9.9</v>
      </c>
      <c r="N163" s="33">
        <f t="shared" si="36"/>
        <v>379.9</v>
      </c>
      <c r="O163" s="33"/>
      <c r="P163" s="33">
        <f t="shared" si="37"/>
        <v>379.9</v>
      </c>
      <c r="Q163" s="65"/>
      <c r="R163" s="65"/>
      <c r="S163" s="1"/>
      <c r="T163" s="67"/>
      <c r="U163" s="1"/>
      <c r="V163" s="1"/>
      <c r="W163" s="1"/>
      <c r="X163" s="1"/>
      <c r="Y163" s="1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9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9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9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9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9"/>
      <c r="FF163" s="8"/>
      <c r="FG163" s="8"/>
    </row>
    <row r="164" spans="1:163" s="2" customFormat="1" ht="17.100000000000001" customHeight="1">
      <c r="A164" s="13" t="s">
        <v>150</v>
      </c>
      <c r="B164" s="69">
        <v>132.80000000000001</v>
      </c>
      <c r="C164" s="69">
        <v>151.08373999999998</v>
      </c>
      <c r="D164" s="4">
        <f t="shared" si="32"/>
        <v>1.1376787650602407</v>
      </c>
      <c r="E164" s="10">
        <v>15</v>
      </c>
      <c r="F164" s="5">
        <f t="shared" si="42"/>
        <v>1</v>
      </c>
      <c r="G164" s="5">
        <v>10</v>
      </c>
      <c r="H164" s="40">
        <f t="shared" si="38"/>
        <v>1.0826072590361444</v>
      </c>
      <c r="I164" s="41">
        <v>2656</v>
      </c>
      <c r="J164" s="33">
        <f t="shared" si="33"/>
        <v>241.45454545454547</v>
      </c>
      <c r="K164" s="33">
        <f t="shared" si="34"/>
        <v>261.39999999999998</v>
      </c>
      <c r="L164" s="33">
        <f t="shared" si="35"/>
        <v>19.94545454545451</v>
      </c>
      <c r="M164" s="33">
        <v>79.2</v>
      </c>
      <c r="N164" s="33">
        <f t="shared" si="36"/>
        <v>340.6</v>
      </c>
      <c r="O164" s="33"/>
      <c r="P164" s="33">
        <f t="shared" si="37"/>
        <v>340.6</v>
      </c>
      <c r="Q164" s="65"/>
      <c r="R164" s="65"/>
      <c r="S164" s="1"/>
      <c r="T164" s="67"/>
      <c r="U164" s="1"/>
      <c r="V164" s="1"/>
      <c r="W164" s="1"/>
      <c r="X164" s="1"/>
      <c r="Y164" s="1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9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9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9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9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9"/>
      <c r="FF164" s="8"/>
      <c r="FG164" s="8"/>
    </row>
    <row r="165" spans="1:163" s="2" customFormat="1" ht="17.100000000000001" customHeight="1">
      <c r="A165" s="13" t="s">
        <v>151</v>
      </c>
      <c r="B165" s="69">
        <v>244.4</v>
      </c>
      <c r="C165" s="69">
        <v>194.60657999999984</v>
      </c>
      <c r="D165" s="4">
        <f t="shared" si="32"/>
        <v>0.79626260229132506</v>
      </c>
      <c r="E165" s="10">
        <v>15</v>
      </c>
      <c r="F165" s="5">
        <f t="shared" si="42"/>
        <v>1</v>
      </c>
      <c r="G165" s="5">
        <v>10</v>
      </c>
      <c r="H165" s="40">
        <f t="shared" si="38"/>
        <v>0.87775756137479499</v>
      </c>
      <c r="I165" s="41">
        <v>1412</v>
      </c>
      <c r="J165" s="33">
        <f t="shared" si="33"/>
        <v>128.36363636363637</v>
      </c>
      <c r="K165" s="33">
        <f t="shared" si="34"/>
        <v>112.7</v>
      </c>
      <c r="L165" s="33">
        <f t="shared" si="35"/>
        <v>-15.663636363636371</v>
      </c>
      <c r="M165" s="33">
        <v>93.3</v>
      </c>
      <c r="N165" s="33">
        <f t="shared" si="36"/>
        <v>206</v>
      </c>
      <c r="O165" s="33"/>
      <c r="P165" s="33">
        <f t="shared" si="37"/>
        <v>206</v>
      </c>
      <c r="Q165" s="65"/>
      <c r="R165" s="65"/>
      <c r="S165" s="1"/>
      <c r="T165" s="67"/>
      <c r="U165" s="1"/>
      <c r="V165" s="1"/>
      <c r="W165" s="1"/>
      <c r="X165" s="1"/>
      <c r="Y165" s="1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9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9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9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9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9"/>
      <c r="FF165" s="8"/>
      <c r="FG165" s="8"/>
    </row>
    <row r="166" spans="1:163" s="2" customFormat="1" ht="17.100000000000001" customHeight="1">
      <c r="A166" s="13" t="s">
        <v>152</v>
      </c>
      <c r="B166" s="69">
        <v>1917.9</v>
      </c>
      <c r="C166" s="69">
        <v>1948.8512300000004</v>
      </c>
      <c r="D166" s="4">
        <f t="shared" si="32"/>
        <v>1.0161380833202984</v>
      </c>
      <c r="E166" s="10">
        <v>15</v>
      </c>
      <c r="F166" s="5">
        <f t="shared" si="42"/>
        <v>1</v>
      </c>
      <c r="G166" s="5">
        <v>10</v>
      </c>
      <c r="H166" s="40">
        <f t="shared" si="38"/>
        <v>1.0096828499921791</v>
      </c>
      <c r="I166" s="41">
        <v>2239</v>
      </c>
      <c r="J166" s="33">
        <f t="shared" si="33"/>
        <v>203.54545454545453</v>
      </c>
      <c r="K166" s="33">
        <f t="shared" si="34"/>
        <v>205.5</v>
      </c>
      <c r="L166" s="33">
        <f t="shared" si="35"/>
        <v>1.9545454545454675</v>
      </c>
      <c r="M166" s="33">
        <v>73.900000000000006</v>
      </c>
      <c r="N166" s="33">
        <f t="shared" si="36"/>
        <v>279.39999999999998</v>
      </c>
      <c r="O166" s="33"/>
      <c r="P166" s="33">
        <f t="shared" si="37"/>
        <v>279.39999999999998</v>
      </c>
      <c r="Q166" s="65"/>
      <c r="R166" s="65"/>
      <c r="S166" s="1"/>
      <c r="T166" s="67"/>
      <c r="U166" s="1"/>
      <c r="V166" s="1"/>
      <c r="W166" s="1"/>
      <c r="X166" s="1"/>
      <c r="Y166" s="1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9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9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9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9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9"/>
      <c r="FF166" s="8"/>
      <c r="FG166" s="8"/>
    </row>
    <row r="167" spans="1:163" s="2" customFormat="1" ht="17.100000000000001" customHeight="1">
      <c r="A167" s="17" t="s">
        <v>153</v>
      </c>
      <c r="B167" s="70"/>
      <c r="C167" s="7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65"/>
      <c r="R167" s="65"/>
      <c r="S167" s="1"/>
      <c r="T167" s="67"/>
      <c r="U167" s="1"/>
      <c r="V167" s="1"/>
      <c r="W167" s="1"/>
      <c r="X167" s="1"/>
      <c r="Y167" s="1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9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9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9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9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9"/>
      <c r="FF167" s="8"/>
      <c r="FG167" s="8"/>
    </row>
    <row r="168" spans="1:163" s="2" customFormat="1" ht="17.100000000000001" customHeight="1">
      <c r="A168" s="13" t="s">
        <v>68</v>
      </c>
      <c r="B168" s="69">
        <v>207.5</v>
      </c>
      <c r="C168" s="69">
        <v>95.405069999999952</v>
      </c>
      <c r="D168" s="4">
        <f t="shared" si="32"/>
        <v>0.45978346987951785</v>
      </c>
      <c r="E168" s="10">
        <v>15</v>
      </c>
      <c r="F168" s="5">
        <f>F$39</f>
        <v>1</v>
      </c>
      <c r="G168" s="5">
        <v>10</v>
      </c>
      <c r="H168" s="40">
        <f t="shared" si="38"/>
        <v>0.6758700819277107</v>
      </c>
      <c r="I168" s="41">
        <v>2428</v>
      </c>
      <c r="J168" s="33">
        <f t="shared" si="33"/>
        <v>220.72727272727272</v>
      </c>
      <c r="K168" s="33">
        <f t="shared" si="34"/>
        <v>149.19999999999999</v>
      </c>
      <c r="L168" s="33">
        <f t="shared" si="35"/>
        <v>-71.527272727272731</v>
      </c>
      <c r="M168" s="33">
        <v>121.2</v>
      </c>
      <c r="N168" s="33">
        <f t="shared" si="36"/>
        <v>270.39999999999998</v>
      </c>
      <c r="O168" s="33"/>
      <c r="P168" s="33">
        <f t="shared" si="37"/>
        <v>270.39999999999998</v>
      </c>
      <c r="Q168" s="65"/>
      <c r="R168" s="65"/>
      <c r="S168" s="1"/>
      <c r="T168" s="67"/>
      <c r="U168" s="1"/>
      <c r="V168" s="1"/>
      <c r="W168" s="1"/>
      <c r="X168" s="1"/>
      <c r="Y168" s="1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9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9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9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9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9"/>
      <c r="FF168" s="8"/>
      <c r="FG168" s="8"/>
    </row>
    <row r="169" spans="1:163" s="2" customFormat="1" ht="17.100000000000001" customHeight="1">
      <c r="A169" s="13" t="s">
        <v>154</v>
      </c>
      <c r="B169" s="69">
        <v>307.5</v>
      </c>
      <c r="C169" s="69">
        <v>158.28611999999976</v>
      </c>
      <c r="D169" s="4">
        <f t="shared" si="32"/>
        <v>0.5147516097560968</v>
      </c>
      <c r="E169" s="10">
        <v>15</v>
      </c>
      <c r="F169" s="5">
        <f t="shared" ref="F169:F180" si="43">F$39</f>
        <v>1</v>
      </c>
      <c r="G169" s="5">
        <v>10</v>
      </c>
      <c r="H169" s="40">
        <f t="shared" si="38"/>
        <v>0.70885096585365803</v>
      </c>
      <c r="I169" s="41">
        <v>1942</v>
      </c>
      <c r="J169" s="33">
        <f t="shared" si="33"/>
        <v>176.54545454545453</v>
      </c>
      <c r="K169" s="33">
        <f t="shared" si="34"/>
        <v>125.1</v>
      </c>
      <c r="L169" s="33">
        <f t="shared" si="35"/>
        <v>-51.445454545454538</v>
      </c>
      <c r="M169" s="33">
        <v>-49.1</v>
      </c>
      <c r="N169" s="33">
        <f t="shared" si="36"/>
        <v>76</v>
      </c>
      <c r="O169" s="33"/>
      <c r="P169" s="33">
        <f t="shared" si="37"/>
        <v>76</v>
      </c>
      <c r="Q169" s="65"/>
      <c r="R169" s="65"/>
      <c r="S169" s="1"/>
      <c r="T169" s="67"/>
      <c r="U169" s="1"/>
      <c r="V169" s="1"/>
      <c r="W169" s="1"/>
      <c r="X169" s="1"/>
      <c r="Y169" s="1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9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9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9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9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9"/>
      <c r="FF169" s="8"/>
      <c r="FG169" s="8"/>
    </row>
    <row r="170" spans="1:163" s="2" customFormat="1" ht="17.100000000000001" customHeight="1">
      <c r="A170" s="13" t="s">
        <v>155</v>
      </c>
      <c r="B170" s="69">
        <v>181.2</v>
      </c>
      <c r="C170" s="69">
        <v>61.765489999999993</v>
      </c>
      <c r="D170" s="4">
        <f t="shared" si="32"/>
        <v>0.34086915011037527</v>
      </c>
      <c r="E170" s="10">
        <v>15</v>
      </c>
      <c r="F170" s="5">
        <f t="shared" si="43"/>
        <v>1</v>
      </c>
      <c r="G170" s="5">
        <v>10</v>
      </c>
      <c r="H170" s="40">
        <f t="shared" si="38"/>
        <v>0.60452149006622524</v>
      </c>
      <c r="I170" s="41">
        <v>3079</v>
      </c>
      <c r="J170" s="33">
        <f t="shared" si="33"/>
        <v>279.90909090909093</v>
      </c>
      <c r="K170" s="33">
        <f t="shared" si="34"/>
        <v>169.2</v>
      </c>
      <c r="L170" s="33">
        <f t="shared" si="35"/>
        <v>-110.70909090909095</v>
      </c>
      <c r="M170" s="33">
        <v>-87.4</v>
      </c>
      <c r="N170" s="33">
        <f t="shared" si="36"/>
        <v>81.8</v>
      </c>
      <c r="O170" s="33"/>
      <c r="P170" s="33">
        <f t="shared" si="37"/>
        <v>81.8</v>
      </c>
      <c r="Q170" s="65"/>
      <c r="R170" s="65"/>
      <c r="S170" s="1"/>
      <c r="T170" s="67"/>
      <c r="U170" s="1"/>
      <c r="V170" s="1"/>
      <c r="W170" s="1"/>
      <c r="X170" s="1"/>
      <c r="Y170" s="1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9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9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9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9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9"/>
      <c r="FF170" s="8"/>
      <c r="FG170" s="8"/>
    </row>
    <row r="171" spans="1:163" s="2" customFormat="1" ht="17.100000000000001" customHeight="1">
      <c r="A171" s="13" t="s">
        <v>156</v>
      </c>
      <c r="B171" s="69">
        <v>559.9</v>
      </c>
      <c r="C171" s="69">
        <v>427.20426000000003</v>
      </c>
      <c r="D171" s="4">
        <f t="shared" si="32"/>
        <v>0.76300100017860339</v>
      </c>
      <c r="E171" s="10">
        <v>15</v>
      </c>
      <c r="F171" s="5">
        <f t="shared" si="43"/>
        <v>1</v>
      </c>
      <c r="G171" s="5">
        <v>10</v>
      </c>
      <c r="H171" s="40">
        <f t="shared" si="38"/>
        <v>0.85780060010716197</v>
      </c>
      <c r="I171" s="41">
        <v>2959</v>
      </c>
      <c r="J171" s="33">
        <f t="shared" si="33"/>
        <v>269</v>
      </c>
      <c r="K171" s="33">
        <f t="shared" si="34"/>
        <v>230.7</v>
      </c>
      <c r="L171" s="33">
        <f t="shared" si="35"/>
        <v>-38.300000000000011</v>
      </c>
      <c r="M171" s="33">
        <v>88.8</v>
      </c>
      <c r="N171" s="33">
        <f t="shared" si="36"/>
        <v>319.5</v>
      </c>
      <c r="O171" s="33"/>
      <c r="P171" s="33">
        <f t="shared" si="37"/>
        <v>319.5</v>
      </c>
      <c r="Q171" s="65"/>
      <c r="R171" s="65"/>
      <c r="S171" s="1"/>
      <c r="T171" s="67"/>
      <c r="U171" s="1"/>
      <c r="V171" s="1"/>
      <c r="W171" s="1"/>
      <c r="X171" s="1"/>
      <c r="Y171" s="1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9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9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9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9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9"/>
      <c r="FF171" s="8"/>
      <c r="FG171" s="8"/>
    </row>
    <row r="172" spans="1:163" s="2" customFormat="1" ht="17.100000000000001" customHeight="1">
      <c r="A172" s="13" t="s">
        <v>157</v>
      </c>
      <c r="B172" s="69">
        <v>3526.1</v>
      </c>
      <c r="C172" s="69">
        <v>3827.1680199999996</v>
      </c>
      <c r="D172" s="4">
        <f t="shared" si="32"/>
        <v>1.0853827231218627</v>
      </c>
      <c r="E172" s="10">
        <v>15</v>
      </c>
      <c r="F172" s="5">
        <f t="shared" si="43"/>
        <v>1</v>
      </c>
      <c r="G172" s="5">
        <v>10</v>
      </c>
      <c r="H172" s="40">
        <f t="shared" si="38"/>
        <v>1.0512296338731175</v>
      </c>
      <c r="I172" s="41">
        <v>3360</v>
      </c>
      <c r="J172" s="33">
        <f t="shared" si="33"/>
        <v>305.45454545454544</v>
      </c>
      <c r="K172" s="33">
        <f t="shared" si="34"/>
        <v>321.10000000000002</v>
      </c>
      <c r="L172" s="33">
        <f t="shared" si="35"/>
        <v>15.645454545454584</v>
      </c>
      <c r="M172" s="33">
        <v>19.5</v>
      </c>
      <c r="N172" s="33">
        <f t="shared" si="36"/>
        <v>340.6</v>
      </c>
      <c r="O172" s="33">
        <f>MIN(N172,54.7)</f>
        <v>54.7</v>
      </c>
      <c r="P172" s="33">
        <f>ROUND(N172-O172,1)</f>
        <v>285.89999999999998</v>
      </c>
      <c r="Q172" s="65"/>
      <c r="R172" s="65"/>
      <c r="S172" s="1"/>
      <c r="T172" s="67"/>
      <c r="U172" s="1"/>
      <c r="V172" s="1"/>
      <c r="W172" s="1"/>
      <c r="X172" s="1"/>
      <c r="Y172" s="1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9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9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9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9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9"/>
      <c r="FF172" s="8"/>
      <c r="FG172" s="8"/>
    </row>
    <row r="173" spans="1:163" s="2" customFormat="1" ht="17.100000000000001" customHeight="1">
      <c r="A173" s="13" t="s">
        <v>158</v>
      </c>
      <c r="B173" s="69">
        <v>199.2</v>
      </c>
      <c r="C173" s="69">
        <v>122.52566000000014</v>
      </c>
      <c r="D173" s="4">
        <f t="shared" si="32"/>
        <v>0.61508865461847462</v>
      </c>
      <c r="E173" s="10">
        <v>15</v>
      </c>
      <c r="F173" s="5">
        <f t="shared" si="43"/>
        <v>1</v>
      </c>
      <c r="G173" s="5">
        <v>10</v>
      </c>
      <c r="H173" s="40">
        <f t="shared" si="38"/>
        <v>0.76905319277108475</v>
      </c>
      <c r="I173" s="41">
        <v>1865</v>
      </c>
      <c r="J173" s="33">
        <f t="shared" si="33"/>
        <v>169.54545454545453</v>
      </c>
      <c r="K173" s="33">
        <f t="shared" si="34"/>
        <v>130.4</v>
      </c>
      <c r="L173" s="33">
        <f t="shared" si="35"/>
        <v>-39.145454545454527</v>
      </c>
      <c r="M173" s="33">
        <v>-8.5</v>
      </c>
      <c r="N173" s="33">
        <f t="shared" si="36"/>
        <v>121.9</v>
      </c>
      <c r="O173" s="33"/>
      <c r="P173" s="33">
        <f t="shared" si="37"/>
        <v>121.9</v>
      </c>
      <c r="Q173" s="65"/>
      <c r="R173" s="65"/>
      <c r="S173" s="1"/>
      <c r="T173" s="67"/>
      <c r="U173" s="1"/>
      <c r="V173" s="1"/>
      <c r="W173" s="1"/>
      <c r="X173" s="1"/>
      <c r="Y173" s="1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9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9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9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9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9"/>
      <c r="FF173" s="8"/>
      <c r="FG173" s="8"/>
    </row>
    <row r="174" spans="1:163" s="2" customFormat="1" ht="17.100000000000001" customHeight="1">
      <c r="A174" s="13" t="s">
        <v>159</v>
      </c>
      <c r="B174" s="69">
        <v>1075.5</v>
      </c>
      <c r="C174" s="69">
        <v>1080.6358300000002</v>
      </c>
      <c r="D174" s="4">
        <f t="shared" si="32"/>
        <v>1.0047752952115296</v>
      </c>
      <c r="E174" s="10">
        <v>15</v>
      </c>
      <c r="F174" s="5">
        <f t="shared" si="43"/>
        <v>1</v>
      </c>
      <c r="G174" s="5">
        <v>10</v>
      </c>
      <c r="H174" s="40">
        <f t="shared" si="38"/>
        <v>1.0028651771269177</v>
      </c>
      <c r="I174" s="41">
        <v>2985</v>
      </c>
      <c r="J174" s="33">
        <f t="shared" si="33"/>
        <v>271.36363636363637</v>
      </c>
      <c r="K174" s="33">
        <f t="shared" si="34"/>
        <v>272.10000000000002</v>
      </c>
      <c r="L174" s="33">
        <f t="shared" si="35"/>
        <v>0.73636363636364877</v>
      </c>
      <c r="M174" s="33">
        <v>48.2</v>
      </c>
      <c r="N174" s="33">
        <f t="shared" si="36"/>
        <v>320.3</v>
      </c>
      <c r="O174" s="33"/>
      <c r="P174" s="33">
        <f t="shared" si="37"/>
        <v>320.3</v>
      </c>
      <c r="Q174" s="65"/>
      <c r="R174" s="65"/>
      <c r="S174" s="1"/>
      <c r="T174" s="67"/>
      <c r="U174" s="1"/>
      <c r="V174" s="1"/>
      <c r="W174" s="1"/>
      <c r="X174" s="1"/>
      <c r="Y174" s="1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9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9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9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9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9"/>
      <c r="FF174" s="8"/>
      <c r="FG174" s="8"/>
    </row>
    <row r="175" spans="1:163" s="2" customFormat="1" ht="17.100000000000001" customHeight="1">
      <c r="A175" s="13" t="s">
        <v>160</v>
      </c>
      <c r="B175" s="69">
        <v>364.3</v>
      </c>
      <c r="C175" s="69">
        <v>274.32307999999983</v>
      </c>
      <c r="D175" s="4">
        <f t="shared" si="32"/>
        <v>0.7530142190502328</v>
      </c>
      <c r="E175" s="10">
        <v>15</v>
      </c>
      <c r="F175" s="5">
        <f t="shared" si="43"/>
        <v>1</v>
      </c>
      <c r="G175" s="5">
        <v>10</v>
      </c>
      <c r="H175" s="40">
        <f t="shared" si="38"/>
        <v>0.85180853143013957</v>
      </c>
      <c r="I175" s="41">
        <v>1500</v>
      </c>
      <c r="J175" s="33">
        <f t="shared" si="33"/>
        <v>136.36363636363637</v>
      </c>
      <c r="K175" s="33">
        <f t="shared" si="34"/>
        <v>116.2</v>
      </c>
      <c r="L175" s="33">
        <f t="shared" si="35"/>
        <v>-20.163636363636371</v>
      </c>
      <c r="M175" s="33">
        <v>31.5</v>
      </c>
      <c r="N175" s="33">
        <f t="shared" si="36"/>
        <v>147.69999999999999</v>
      </c>
      <c r="O175" s="33"/>
      <c r="P175" s="33">
        <f t="shared" si="37"/>
        <v>147.69999999999999</v>
      </c>
      <c r="Q175" s="65"/>
      <c r="R175" s="65"/>
      <c r="S175" s="1"/>
      <c r="T175" s="67"/>
      <c r="U175" s="1"/>
      <c r="V175" s="1"/>
      <c r="W175" s="1"/>
      <c r="X175" s="1"/>
      <c r="Y175" s="1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9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9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9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9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9"/>
      <c r="FF175" s="8"/>
      <c r="FG175" s="8"/>
    </row>
    <row r="176" spans="1:163" s="2" customFormat="1" ht="17.100000000000001" customHeight="1">
      <c r="A176" s="13" t="s">
        <v>161</v>
      </c>
      <c r="B176" s="69">
        <v>108.7</v>
      </c>
      <c r="C176" s="69">
        <v>58.629099999999859</v>
      </c>
      <c r="D176" s="4">
        <f t="shared" si="32"/>
        <v>0.53936614535418448</v>
      </c>
      <c r="E176" s="10">
        <v>15</v>
      </c>
      <c r="F176" s="5">
        <f t="shared" si="43"/>
        <v>1</v>
      </c>
      <c r="G176" s="5">
        <v>10</v>
      </c>
      <c r="H176" s="40">
        <f t="shared" si="38"/>
        <v>0.72361968721251058</v>
      </c>
      <c r="I176" s="41">
        <v>1840</v>
      </c>
      <c r="J176" s="33">
        <f t="shared" si="33"/>
        <v>167.27272727272728</v>
      </c>
      <c r="K176" s="33">
        <f t="shared" si="34"/>
        <v>121</v>
      </c>
      <c r="L176" s="33">
        <f t="shared" si="35"/>
        <v>-46.27272727272728</v>
      </c>
      <c r="M176" s="33">
        <v>68.3</v>
      </c>
      <c r="N176" s="33">
        <f t="shared" si="36"/>
        <v>189.3</v>
      </c>
      <c r="O176" s="33"/>
      <c r="P176" s="33">
        <f t="shared" si="37"/>
        <v>189.3</v>
      </c>
      <c r="Q176" s="65"/>
      <c r="R176" s="65"/>
      <c r="S176" s="1"/>
      <c r="T176" s="67"/>
      <c r="U176" s="1"/>
      <c r="V176" s="1"/>
      <c r="W176" s="1"/>
      <c r="X176" s="1"/>
      <c r="Y176" s="1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9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9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9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9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9"/>
      <c r="FF176" s="8"/>
      <c r="FG176" s="8"/>
    </row>
    <row r="177" spans="1:163" s="2" customFormat="1" ht="17.100000000000001" customHeight="1">
      <c r="A177" s="13" t="s">
        <v>96</v>
      </c>
      <c r="B177" s="69">
        <v>234.2</v>
      </c>
      <c r="C177" s="69">
        <v>444.10523999999998</v>
      </c>
      <c r="D177" s="4">
        <f t="shared" si="32"/>
        <v>1.2696264901793339</v>
      </c>
      <c r="E177" s="10">
        <v>15</v>
      </c>
      <c r="F177" s="5">
        <f t="shared" si="43"/>
        <v>1</v>
      </c>
      <c r="G177" s="5">
        <v>10</v>
      </c>
      <c r="H177" s="40">
        <f t="shared" si="38"/>
        <v>1.1617758941076004</v>
      </c>
      <c r="I177" s="41">
        <v>2493</v>
      </c>
      <c r="J177" s="33">
        <f t="shared" si="33"/>
        <v>226.63636363636363</v>
      </c>
      <c r="K177" s="33">
        <f t="shared" si="34"/>
        <v>263.3</v>
      </c>
      <c r="L177" s="33">
        <f t="shared" si="35"/>
        <v>36.663636363636385</v>
      </c>
      <c r="M177" s="33">
        <v>-10.1</v>
      </c>
      <c r="N177" s="33">
        <f t="shared" si="36"/>
        <v>253.2</v>
      </c>
      <c r="O177" s="33"/>
      <c r="P177" s="33">
        <f t="shared" si="37"/>
        <v>253.2</v>
      </c>
      <c r="Q177" s="65"/>
      <c r="R177" s="65"/>
      <c r="S177" s="1"/>
      <c r="T177" s="67"/>
      <c r="U177" s="1"/>
      <c r="V177" s="1"/>
      <c r="W177" s="1"/>
      <c r="X177" s="1"/>
      <c r="Y177" s="1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9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9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9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9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9"/>
      <c r="FF177" s="8"/>
      <c r="FG177" s="8"/>
    </row>
    <row r="178" spans="1:163" s="2" customFormat="1" ht="17.100000000000001" customHeight="1">
      <c r="A178" s="13" t="s">
        <v>162</v>
      </c>
      <c r="B178" s="69">
        <v>555.6</v>
      </c>
      <c r="C178" s="69">
        <v>305.03004999999979</v>
      </c>
      <c r="D178" s="4">
        <f t="shared" si="32"/>
        <v>0.54901016918646472</v>
      </c>
      <c r="E178" s="10">
        <v>15</v>
      </c>
      <c r="F178" s="5">
        <f t="shared" si="43"/>
        <v>1</v>
      </c>
      <c r="G178" s="5">
        <v>10</v>
      </c>
      <c r="H178" s="40">
        <f t="shared" si="38"/>
        <v>0.72940610151187879</v>
      </c>
      <c r="I178" s="41">
        <v>2241</v>
      </c>
      <c r="J178" s="33">
        <f t="shared" si="33"/>
        <v>203.72727272727272</v>
      </c>
      <c r="K178" s="33">
        <f t="shared" si="34"/>
        <v>148.6</v>
      </c>
      <c r="L178" s="33">
        <f t="shared" si="35"/>
        <v>-55.127272727272725</v>
      </c>
      <c r="M178" s="33">
        <v>73.099999999999994</v>
      </c>
      <c r="N178" s="33">
        <f t="shared" si="36"/>
        <v>221.7</v>
      </c>
      <c r="O178" s="33"/>
      <c r="P178" s="33">
        <f t="shared" si="37"/>
        <v>221.7</v>
      </c>
      <c r="Q178" s="65"/>
      <c r="R178" s="65"/>
      <c r="S178" s="1"/>
      <c r="T178" s="67"/>
      <c r="U178" s="1"/>
      <c r="V178" s="1"/>
      <c r="W178" s="1"/>
      <c r="X178" s="1"/>
      <c r="Y178" s="1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9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9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9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9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9"/>
      <c r="FF178" s="8"/>
      <c r="FG178" s="8"/>
    </row>
    <row r="179" spans="1:163" s="2" customFormat="1" ht="17.100000000000001" customHeight="1">
      <c r="A179" s="13" t="s">
        <v>163</v>
      </c>
      <c r="B179" s="69">
        <v>587.20000000000005</v>
      </c>
      <c r="C179" s="69">
        <v>582.0971999999997</v>
      </c>
      <c r="D179" s="4">
        <f t="shared" si="32"/>
        <v>0.99130994550408658</v>
      </c>
      <c r="E179" s="10">
        <v>15</v>
      </c>
      <c r="F179" s="5">
        <f t="shared" si="43"/>
        <v>1</v>
      </c>
      <c r="G179" s="5">
        <v>10</v>
      </c>
      <c r="H179" s="40">
        <f t="shared" si="38"/>
        <v>0.99478596730245183</v>
      </c>
      <c r="I179" s="41">
        <v>3918</v>
      </c>
      <c r="J179" s="33">
        <f t="shared" si="33"/>
        <v>356.18181818181819</v>
      </c>
      <c r="K179" s="33">
        <f t="shared" si="34"/>
        <v>354.3</v>
      </c>
      <c r="L179" s="33">
        <f t="shared" si="35"/>
        <v>-1.8818181818181756</v>
      </c>
      <c r="M179" s="33">
        <v>34.299999999999997</v>
      </c>
      <c r="N179" s="33">
        <f t="shared" si="36"/>
        <v>388.6</v>
      </c>
      <c r="O179" s="33"/>
      <c r="P179" s="33">
        <f t="shared" si="37"/>
        <v>388.6</v>
      </c>
      <c r="Q179" s="65"/>
      <c r="R179" s="65"/>
      <c r="S179" s="1"/>
      <c r="T179" s="67"/>
      <c r="U179" s="1"/>
      <c r="V179" s="1"/>
      <c r="W179" s="1"/>
      <c r="X179" s="1"/>
      <c r="Y179" s="1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9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9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9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9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9"/>
      <c r="FF179" s="8"/>
      <c r="FG179" s="8"/>
    </row>
    <row r="180" spans="1:163" s="2" customFormat="1" ht="17.100000000000001" customHeight="1">
      <c r="A180" s="13" t="s">
        <v>164</v>
      </c>
      <c r="B180" s="69">
        <v>286.3</v>
      </c>
      <c r="C180" s="69">
        <v>203.20456999999982</v>
      </c>
      <c r="D180" s="4">
        <f t="shared" si="32"/>
        <v>0.70976098498078877</v>
      </c>
      <c r="E180" s="10">
        <v>15</v>
      </c>
      <c r="F180" s="5">
        <f t="shared" si="43"/>
        <v>1</v>
      </c>
      <c r="G180" s="5">
        <v>10</v>
      </c>
      <c r="H180" s="40">
        <f t="shared" si="38"/>
        <v>0.82585659098847319</v>
      </c>
      <c r="I180" s="41">
        <v>2456</v>
      </c>
      <c r="J180" s="33">
        <f t="shared" si="33"/>
        <v>223.27272727272728</v>
      </c>
      <c r="K180" s="33">
        <f t="shared" si="34"/>
        <v>184.4</v>
      </c>
      <c r="L180" s="33">
        <f t="shared" si="35"/>
        <v>-38.872727272727275</v>
      </c>
      <c r="M180" s="33">
        <v>56.9</v>
      </c>
      <c r="N180" s="33">
        <f t="shared" si="36"/>
        <v>241.3</v>
      </c>
      <c r="O180" s="33"/>
      <c r="P180" s="33">
        <f t="shared" si="37"/>
        <v>241.3</v>
      </c>
      <c r="Q180" s="65"/>
      <c r="R180" s="65"/>
      <c r="S180" s="1"/>
      <c r="T180" s="67"/>
      <c r="U180" s="1"/>
      <c r="V180" s="1"/>
      <c r="W180" s="1"/>
      <c r="X180" s="1"/>
      <c r="Y180" s="1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9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9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9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9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9"/>
      <c r="FF180" s="8"/>
      <c r="FG180" s="8"/>
    </row>
    <row r="181" spans="1:163" s="2" customFormat="1" ht="17.100000000000001" customHeight="1">
      <c r="A181" s="17" t="s">
        <v>165</v>
      </c>
      <c r="B181" s="70"/>
      <c r="C181" s="7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65"/>
      <c r="R181" s="65"/>
      <c r="S181" s="1"/>
      <c r="T181" s="67"/>
      <c r="U181" s="1"/>
      <c r="V181" s="1"/>
      <c r="W181" s="1"/>
      <c r="X181" s="1"/>
      <c r="Y181" s="1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9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9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9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9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9"/>
      <c r="FF181" s="8"/>
      <c r="FG181" s="8"/>
    </row>
    <row r="182" spans="1:163" s="2" customFormat="1" ht="17.100000000000001" customHeight="1">
      <c r="A182" s="13" t="s">
        <v>166</v>
      </c>
      <c r="B182" s="69">
        <v>233.8</v>
      </c>
      <c r="C182" s="69">
        <v>64.126700000000014</v>
      </c>
      <c r="D182" s="4">
        <f t="shared" si="32"/>
        <v>0.27428015397775879</v>
      </c>
      <c r="E182" s="10">
        <v>15</v>
      </c>
      <c r="F182" s="5">
        <f>F$40</f>
        <v>1</v>
      </c>
      <c r="G182" s="5">
        <v>10</v>
      </c>
      <c r="H182" s="40">
        <f t="shared" si="38"/>
        <v>0.56456809238665528</v>
      </c>
      <c r="I182" s="41">
        <v>1254</v>
      </c>
      <c r="J182" s="33">
        <f t="shared" si="33"/>
        <v>114</v>
      </c>
      <c r="K182" s="33">
        <f t="shared" si="34"/>
        <v>64.400000000000006</v>
      </c>
      <c r="L182" s="33">
        <f t="shared" si="35"/>
        <v>-49.599999999999994</v>
      </c>
      <c r="M182" s="33">
        <v>46.6</v>
      </c>
      <c r="N182" s="33">
        <f t="shared" si="36"/>
        <v>111</v>
      </c>
      <c r="O182" s="33"/>
      <c r="P182" s="33">
        <f t="shared" si="37"/>
        <v>111</v>
      </c>
      <c r="Q182" s="65"/>
      <c r="R182" s="65"/>
      <c r="S182" s="1"/>
      <c r="T182" s="67"/>
      <c r="U182" s="1"/>
      <c r="Y182" s="1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9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9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9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9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9"/>
      <c r="FF182" s="8"/>
      <c r="FG182" s="8"/>
    </row>
    <row r="183" spans="1:163" s="2" customFormat="1" ht="17.100000000000001" customHeight="1">
      <c r="A183" s="13" t="s">
        <v>167</v>
      </c>
      <c r="B183" s="69">
        <v>1209.7</v>
      </c>
      <c r="C183" s="69">
        <v>1058.5557799999992</v>
      </c>
      <c r="D183" s="4">
        <f t="shared" si="32"/>
        <v>0.8750564437463827</v>
      </c>
      <c r="E183" s="10">
        <v>15</v>
      </c>
      <c r="F183" s="5">
        <f t="shared" ref="F183:F187" si="44">F$40</f>
        <v>1</v>
      </c>
      <c r="G183" s="5">
        <v>10</v>
      </c>
      <c r="H183" s="40">
        <f t="shared" si="38"/>
        <v>0.92503386624782957</v>
      </c>
      <c r="I183" s="41">
        <v>2308</v>
      </c>
      <c r="J183" s="33">
        <f t="shared" si="33"/>
        <v>209.81818181818181</v>
      </c>
      <c r="K183" s="33">
        <f t="shared" si="34"/>
        <v>194.1</v>
      </c>
      <c r="L183" s="33">
        <f t="shared" si="35"/>
        <v>-15.718181818181819</v>
      </c>
      <c r="M183" s="33">
        <v>-20.3</v>
      </c>
      <c r="N183" s="33">
        <f t="shared" si="36"/>
        <v>173.8</v>
      </c>
      <c r="O183" s="33"/>
      <c r="P183" s="33">
        <f t="shared" si="37"/>
        <v>173.8</v>
      </c>
      <c r="Q183" s="65"/>
      <c r="R183" s="65"/>
      <c r="S183" s="1"/>
      <c r="T183" s="67"/>
      <c r="W183" s="1"/>
      <c r="X183" s="1"/>
      <c r="Y183" s="1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9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9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9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9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9"/>
      <c r="FF183" s="8"/>
      <c r="FG183" s="8"/>
    </row>
    <row r="184" spans="1:163" s="2" customFormat="1" ht="17.100000000000001" customHeight="1">
      <c r="A184" s="13" t="s">
        <v>168</v>
      </c>
      <c r="B184" s="69">
        <v>175.2</v>
      </c>
      <c r="C184" s="69">
        <v>29.572379999999946</v>
      </c>
      <c r="D184" s="4">
        <f t="shared" si="32"/>
        <v>0.16879212328767093</v>
      </c>
      <c r="E184" s="10">
        <v>15</v>
      </c>
      <c r="F184" s="5">
        <f t="shared" si="44"/>
        <v>1</v>
      </c>
      <c r="G184" s="5">
        <v>10</v>
      </c>
      <c r="H184" s="40">
        <f t="shared" si="38"/>
        <v>0.50127527397260252</v>
      </c>
      <c r="I184" s="41">
        <v>1171</v>
      </c>
      <c r="J184" s="33">
        <f t="shared" si="33"/>
        <v>106.45454545454545</v>
      </c>
      <c r="K184" s="33">
        <f t="shared" si="34"/>
        <v>53.4</v>
      </c>
      <c r="L184" s="33">
        <f t="shared" si="35"/>
        <v>-53.054545454545455</v>
      </c>
      <c r="M184" s="33">
        <v>69.8</v>
      </c>
      <c r="N184" s="33">
        <f t="shared" si="36"/>
        <v>123.2</v>
      </c>
      <c r="O184" s="33"/>
      <c r="P184" s="33">
        <f t="shared" si="37"/>
        <v>123.2</v>
      </c>
      <c r="Q184" s="65"/>
      <c r="R184" s="65"/>
      <c r="S184" s="1"/>
      <c r="T184" s="67"/>
      <c r="X184" s="1"/>
      <c r="Y184" s="1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9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9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9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9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9"/>
      <c r="FF184" s="8"/>
      <c r="FG184" s="8"/>
    </row>
    <row r="185" spans="1:163" s="2" customFormat="1" ht="17.100000000000001" customHeight="1">
      <c r="A185" s="13" t="s">
        <v>169</v>
      </c>
      <c r="B185" s="69">
        <v>101.7</v>
      </c>
      <c r="C185" s="69">
        <v>19.858859999999986</v>
      </c>
      <c r="D185" s="4">
        <f t="shared" ref="D185:D247" si="45">IF(E185=0,0,IF(B185=0,1,IF(C185&lt;0,0,IF(C185/B185&gt;1.2,IF((C185/B185-1.2)*0.1+1.2&gt;1.3,1.3,(C185/B185-1.2)*0.1+1.2),C185/B185))))</f>
        <v>0.19526902654867243</v>
      </c>
      <c r="E185" s="10">
        <v>15</v>
      </c>
      <c r="F185" s="5">
        <f t="shared" si="44"/>
        <v>1</v>
      </c>
      <c r="G185" s="5">
        <v>10</v>
      </c>
      <c r="H185" s="40">
        <f t="shared" si="38"/>
        <v>0.51716141592920339</v>
      </c>
      <c r="I185" s="41">
        <v>829</v>
      </c>
      <c r="J185" s="33">
        <f t="shared" ref="J185:J247" si="46">I185/11</f>
        <v>75.36363636363636</v>
      </c>
      <c r="K185" s="33">
        <f t="shared" ref="K185:K247" si="47">ROUND(H185*J185,1)</f>
        <v>39</v>
      </c>
      <c r="L185" s="33">
        <f t="shared" ref="L185:L247" si="48">K185-J185</f>
        <v>-36.36363636363636</v>
      </c>
      <c r="M185" s="33">
        <v>39.5</v>
      </c>
      <c r="N185" s="33">
        <f t="shared" ref="N185:N247" si="49">IF((K185+M185)&gt;0,ROUND(K185+M185,1),0)</f>
        <v>78.5</v>
      </c>
      <c r="O185" s="33"/>
      <c r="P185" s="33">
        <f t="shared" ref="P185:P247" si="50">ROUND(N185-O185,1)</f>
        <v>78.5</v>
      </c>
      <c r="Q185" s="65"/>
      <c r="R185" s="65"/>
      <c r="S185" s="1"/>
      <c r="T185" s="67"/>
      <c r="X185" s="1"/>
      <c r="Y185" s="1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9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9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9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9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9"/>
      <c r="FF185" s="8"/>
      <c r="FG185" s="8"/>
    </row>
    <row r="186" spans="1:163" s="2" customFormat="1" ht="17.100000000000001" customHeight="1">
      <c r="A186" s="13" t="s">
        <v>170</v>
      </c>
      <c r="B186" s="69">
        <v>202.1</v>
      </c>
      <c r="C186" s="69">
        <v>81.659569999999832</v>
      </c>
      <c r="D186" s="4">
        <f t="shared" si="45"/>
        <v>0.40405526966848015</v>
      </c>
      <c r="E186" s="10">
        <v>15</v>
      </c>
      <c r="F186" s="5">
        <f t="shared" si="44"/>
        <v>1</v>
      </c>
      <c r="G186" s="5">
        <v>10</v>
      </c>
      <c r="H186" s="40">
        <f t="shared" ref="H186:H249" si="51">(D186*E186+F186*G186)/(E186+G186)</f>
        <v>0.64243316180108812</v>
      </c>
      <c r="I186" s="41">
        <v>861</v>
      </c>
      <c r="J186" s="33">
        <f t="shared" si="46"/>
        <v>78.272727272727266</v>
      </c>
      <c r="K186" s="33">
        <f t="shared" si="47"/>
        <v>50.3</v>
      </c>
      <c r="L186" s="33">
        <f t="shared" si="48"/>
        <v>-27.972727272727269</v>
      </c>
      <c r="M186" s="33">
        <v>51.2</v>
      </c>
      <c r="N186" s="33">
        <f t="shared" si="49"/>
        <v>101.5</v>
      </c>
      <c r="O186" s="33"/>
      <c r="P186" s="33">
        <f t="shared" si="50"/>
        <v>101.5</v>
      </c>
      <c r="Q186" s="65"/>
      <c r="R186" s="65"/>
      <c r="S186" s="1"/>
      <c r="T186" s="67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9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9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9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9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9"/>
      <c r="FF186" s="8"/>
      <c r="FG186" s="8"/>
    </row>
    <row r="187" spans="1:163" s="2" customFormat="1" ht="17.100000000000001" customHeight="1">
      <c r="A187" s="13" t="s">
        <v>171</v>
      </c>
      <c r="B187" s="69">
        <v>172.6</v>
      </c>
      <c r="C187" s="69">
        <v>70.188359999999875</v>
      </c>
      <c r="D187" s="4">
        <f t="shared" si="45"/>
        <v>0.40665330243337122</v>
      </c>
      <c r="E187" s="10">
        <v>15</v>
      </c>
      <c r="F187" s="5">
        <f t="shared" si="44"/>
        <v>1</v>
      </c>
      <c r="G187" s="5">
        <v>10</v>
      </c>
      <c r="H187" s="40">
        <f t="shared" si="51"/>
        <v>0.64399198146002279</v>
      </c>
      <c r="I187" s="41">
        <v>1403</v>
      </c>
      <c r="J187" s="33">
        <f t="shared" si="46"/>
        <v>127.54545454545455</v>
      </c>
      <c r="K187" s="33">
        <f t="shared" si="47"/>
        <v>82.1</v>
      </c>
      <c r="L187" s="33">
        <f t="shared" si="48"/>
        <v>-45.445454545454552</v>
      </c>
      <c r="M187" s="33">
        <v>39.200000000000003</v>
      </c>
      <c r="N187" s="33">
        <f t="shared" si="49"/>
        <v>121.3</v>
      </c>
      <c r="O187" s="33"/>
      <c r="P187" s="33">
        <f t="shared" si="50"/>
        <v>121.3</v>
      </c>
      <c r="Q187" s="65"/>
      <c r="R187" s="65"/>
      <c r="S187" s="1"/>
      <c r="T187" s="67"/>
      <c r="X187" s="1"/>
      <c r="Y187" s="1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9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9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9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9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9"/>
      <c r="FF187" s="8"/>
      <c r="FG187" s="8"/>
    </row>
    <row r="188" spans="1:163" s="2" customFormat="1" ht="17.100000000000001" customHeight="1">
      <c r="A188" s="17" t="s">
        <v>172</v>
      </c>
      <c r="B188" s="70"/>
      <c r="C188" s="7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65"/>
      <c r="R188" s="65"/>
      <c r="S188" s="1"/>
      <c r="T188" s="67"/>
      <c r="U188" s="1"/>
      <c r="V188" s="1"/>
      <c r="W188" s="1"/>
      <c r="X188" s="1"/>
      <c r="Y188" s="1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9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9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9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9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9"/>
      <c r="FF188" s="8"/>
      <c r="FG188" s="8"/>
    </row>
    <row r="189" spans="1:163" s="2" customFormat="1" ht="17.850000000000001" customHeight="1">
      <c r="A189" s="13" t="s">
        <v>173</v>
      </c>
      <c r="B189" s="69">
        <v>96.2</v>
      </c>
      <c r="C189" s="69">
        <v>24.046020000000077</v>
      </c>
      <c r="D189" s="4">
        <f t="shared" si="45"/>
        <v>0.24995862785862866</v>
      </c>
      <c r="E189" s="10">
        <v>15</v>
      </c>
      <c r="F189" s="5">
        <f>F$41</f>
        <v>1</v>
      </c>
      <c r="G189" s="5">
        <v>10</v>
      </c>
      <c r="H189" s="40">
        <f t="shared" si="51"/>
        <v>0.54997517671517715</v>
      </c>
      <c r="I189" s="41">
        <v>1288</v>
      </c>
      <c r="J189" s="33">
        <f t="shared" si="46"/>
        <v>117.09090909090909</v>
      </c>
      <c r="K189" s="33">
        <f t="shared" si="47"/>
        <v>64.400000000000006</v>
      </c>
      <c r="L189" s="33">
        <f t="shared" si="48"/>
        <v>-52.690909090909088</v>
      </c>
      <c r="M189" s="33">
        <v>149.69999999999999</v>
      </c>
      <c r="N189" s="33">
        <f t="shared" si="49"/>
        <v>214.1</v>
      </c>
      <c r="O189" s="33"/>
      <c r="P189" s="33">
        <f t="shared" si="50"/>
        <v>214.1</v>
      </c>
      <c r="Q189" s="65"/>
      <c r="R189" s="65"/>
      <c r="S189" s="1"/>
      <c r="T189" s="67"/>
      <c r="U189" s="1"/>
      <c r="V189" s="1"/>
      <c r="W189" s="1"/>
      <c r="X189" s="1"/>
      <c r="Y189" s="1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9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9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9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9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9"/>
      <c r="FF189" s="8"/>
      <c r="FG189" s="8"/>
    </row>
    <row r="190" spans="1:163" s="2" customFormat="1" ht="17.100000000000001" customHeight="1">
      <c r="A190" s="13" t="s">
        <v>174</v>
      </c>
      <c r="B190" s="69">
        <v>265.8</v>
      </c>
      <c r="C190" s="69">
        <v>108.86291999999969</v>
      </c>
      <c r="D190" s="4">
        <f t="shared" si="45"/>
        <v>0.40956704288938933</v>
      </c>
      <c r="E190" s="10">
        <v>15</v>
      </c>
      <c r="F190" s="5">
        <f t="shared" ref="F190:F201" si="52">F$41</f>
        <v>1</v>
      </c>
      <c r="G190" s="5">
        <v>10</v>
      </c>
      <c r="H190" s="40">
        <f t="shared" si="51"/>
        <v>0.64574022573363365</v>
      </c>
      <c r="I190" s="41">
        <v>1006</v>
      </c>
      <c r="J190" s="33">
        <f t="shared" si="46"/>
        <v>91.454545454545453</v>
      </c>
      <c r="K190" s="33">
        <f t="shared" si="47"/>
        <v>59.1</v>
      </c>
      <c r="L190" s="33">
        <f t="shared" si="48"/>
        <v>-32.354545454545452</v>
      </c>
      <c r="M190" s="33">
        <v>22.5</v>
      </c>
      <c r="N190" s="33">
        <f t="shared" si="49"/>
        <v>81.599999999999994</v>
      </c>
      <c r="O190" s="33"/>
      <c r="P190" s="33">
        <f t="shared" si="50"/>
        <v>81.599999999999994</v>
      </c>
      <c r="Q190" s="65"/>
      <c r="R190" s="65"/>
      <c r="S190" s="1"/>
      <c r="T190" s="67"/>
      <c r="U190" s="1"/>
      <c r="V190" s="1"/>
      <c r="W190" s="1"/>
      <c r="X190" s="1"/>
      <c r="Y190" s="1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9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9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9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9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9"/>
      <c r="FF190" s="8"/>
      <c r="FG190" s="8"/>
    </row>
    <row r="191" spans="1:163" s="2" customFormat="1" ht="17.100000000000001" customHeight="1">
      <c r="A191" s="13" t="s">
        <v>175</v>
      </c>
      <c r="B191" s="69">
        <v>195.6</v>
      </c>
      <c r="C191" s="69">
        <v>14.270359999999986</v>
      </c>
      <c r="D191" s="4">
        <f t="shared" si="45"/>
        <v>7.2956850715746355E-2</v>
      </c>
      <c r="E191" s="10">
        <v>15</v>
      </c>
      <c r="F191" s="5">
        <f t="shared" si="52"/>
        <v>1</v>
      </c>
      <c r="G191" s="5">
        <v>10</v>
      </c>
      <c r="H191" s="40">
        <f t="shared" si="51"/>
        <v>0.44377411042944781</v>
      </c>
      <c r="I191" s="41">
        <v>1688</v>
      </c>
      <c r="J191" s="33">
        <f t="shared" si="46"/>
        <v>153.45454545454547</v>
      </c>
      <c r="K191" s="33">
        <f t="shared" si="47"/>
        <v>68.099999999999994</v>
      </c>
      <c r="L191" s="33">
        <f t="shared" si="48"/>
        <v>-85.354545454545473</v>
      </c>
      <c r="M191" s="33">
        <v>130</v>
      </c>
      <c r="N191" s="33">
        <f t="shared" si="49"/>
        <v>198.1</v>
      </c>
      <c r="O191" s="33"/>
      <c r="P191" s="33">
        <f t="shared" si="50"/>
        <v>198.1</v>
      </c>
      <c r="Q191" s="65"/>
      <c r="R191" s="65"/>
      <c r="S191" s="1"/>
      <c r="T191" s="67"/>
      <c r="U191" s="1"/>
      <c r="V191" s="1"/>
      <c r="W191" s="1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9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9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9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9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9"/>
      <c r="FF191" s="8"/>
      <c r="FG191" s="8"/>
    </row>
    <row r="192" spans="1:163" s="2" customFormat="1" ht="17.100000000000001" customHeight="1">
      <c r="A192" s="13" t="s">
        <v>176</v>
      </c>
      <c r="B192" s="69">
        <v>2171.3000000000002</v>
      </c>
      <c r="C192" s="69">
        <v>1533.4384699999989</v>
      </c>
      <c r="D192" s="4">
        <f t="shared" si="45"/>
        <v>0.7062305853636065</v>
      </c>
      <c r="E192" s="10">
        <v>15</v>
      </c>
      <c r="F192" s="5">
        <f t="shared" si="52"/>
        <v>1</v>
      </c>
      <c r="G192" s="5">
        <v>10</v>
      </c>
      <c r="H192" s="40">
        <f t="shared" si="51"/>
        <v>0.82373835121816397</v>
      </c>
      <c r="I192" s="41">
        <v>881</v>
      </c>
      <c r="J192" s="33">
        <f t="shared" si="46"/>
        <v>80.090909090909093</v>
      </c>
      <c r="K192" s="33">
        <f t="shared" si="47"/>
        <v>66</v>
      </c>
      <c r="L192" s="33">
        <f t="shared" si="48"/>
        <v>-14.090909090909093</v>
      </c>
      <c r="M192" s="33">
        <v>24.1</v>
      </c>
      <c r="N192" s="33">
        <f t="shared" si="49"/>
        <v>90.1</v>
      </c>
      <c r="O192" s="33"/>
      <c r="P192" s="33">
        <f t="shared" si="50"/>
        <v>90.1</v>
      </c>
      <c r="Q192" s="65"/>
      <c r="R192" s="65"/>
      <c r="S192" s="1"/>
      <c r="T192" s="67"/>
      <c r="U192" s="1"/>
      <c r="V192" s="1"/>
      <c r="W192" s="1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9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9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9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9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9"/>
      <c r="FF192" s="8"/>
      <c r="FG192" s="8"/>
    </row>
    <row r="193" spans="1:163" s="2" customFormat="1" ht="17.100000000000001" customHeight="1">
      <c r="A193" s="13" t="s">
        <v>177</v>
      </c>
      <c r="B193" s="69">
        <v>184.3</v>
      </c>
      <c r="C193" s="69">
        <v>459.27030000000002</v>
      </c>
      <c r="D193" s="4">
        <f t="shared" si="45"/>
        <v>1.3</v>
      </c>
      <c r="E193" s="10">
        <v>15</v>
      </c>
      <c r="F193" s="5">
        <f t="shared" si="52"/>
        <v>1</v>
      </c>
      <c r="G193" s="5">
        <v>10</v>
      </c>
      <c r="H193" s="40">
        <f t="shared" si="51"/>
        <v>1.18</v>
      </c>
      <c r="I193" s="41">
        <v>1054</v>
      </c>
      <c r="J193" s="33">
        <f t="shared" si="46"/>
        <v>95.818181818181813</v>
      </c>
      <c r="K193" s="33">
        <f t="shared" si="47"/>
        <v>113.1</v>
      </c>
      <c r="L193" s="33">
        <f t="shared" si="48"/>
        <v>17.281818181818181</v>
      </c>
      <c r="M193" s="33">
        <v>93.2</v>
      </c>
      <c r="N193" s="33">
        <f t="shared" si="49"/>
        <v>206.3</v>
      </c>
      <c r="O193" s="33"/>
      <c r="P193" s="33">
        <f t="shared" si="50"/>
        <v>206.3</v>
      </c>
      <c r="Q193" s="65"/>
      <c r="R193" s="65"/>
      <c r="S193" s="1"/>
      <c r="T193" s="67"/>
      <c r="X193" s="1"/>
      <c r="Y193" s="1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9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9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9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9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9"/>
      <c r="FF193" s="8"/>
      <c r="FG193" s="8"/>
    </row>
    <row r="194" spans="1:163" s="2" customFormat="1" ht="17.100000000000001" customHeight="1">
      <c r="A194" s="13" t="s">
        <v>178</v>
      </c>
      <c r="B194" s="69">
        <v>176.3</v>
      </c>
      <c r="C194" s="69">
        <v>39.166560000000054</v>
      </c>
      <c r="D194" s="4">
        <f t="shared" si="45"/>
        <v>0.22215859330686361</v>
      </c>
      <c r="E194" s="10">
        <v>15</v>
      </c>
      <c r="F194" s="5">
        <f t="shared" si="52"/>
        <v>1</v>
      </c>
      <c r="G194" s="5">
        <v>10</v>
      </c>
      <c r="H194" s="40">
        <f t="shared" si="51"/>
        <v>0.53329515598411814</v>
      </c>
      <c r="I194" s="41">
        <v>1280</v>
      </c>
      <c r="J194" s="33">
        <f t="shared" si="46"/>
        <v>116.36363636363636</v>
      </c>
      <c r="K194" s="33">
        <f t="shared" si="47"/>
        <v>62.1</v>
      </c>
      <c r="L194" s="33">
        <f t="shared" si="48"/>
        <v>-54.263636363636358</v>
      </c>
      <c r="M194" s="33">
        <v>78.8</v>
      </c>
      <c r="N194" s="33">
        <f t="shared" si="49"/>
        <v>140.9</v>
      </c>
      <c r="O194" s="33"/>
      <c r="P194" s="33">
        <f t="shared" si="50"/>
        <v>140.9</v>
      </c>
      <c r="Q194" s="65"/>
      <c r="R194" s="65"/>
      <c r="S194" s="1"/>
      <c r="T194" s="67"/>
      <c r="W194" s="1"/>
      <c r="X194" s="1"/>
      <c r="Y194" s="1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9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9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9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9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9"/>
      <c r="FF194" s="8"/>
      <c r="FG194" s="8"/>
    </row>
    <row r="195" spans="1:163" s="2" customFormat="1" ht="17.100000000000001" customHeight="1">
      <c r="A195" s="13" t="s">
        <v>179</v>
      </c>
      <c r="B195" s="69">
        <v>459.4</v>
      </c>
      <c r="C195" s="69">
        <v>51.927650000000021</v>
      </c>
      <c r="D195" s="4">
        <f t="shared" si="45"/>
        <v>0.11303363082281241</v>
      </c>
      <c r="E195" s="10">
        <v>15</v>
      </c>
      <c r="F195" s="5">
        <f t="shared" si="52"/>
        <v>1</v>
      </c>
      <c r="G195" s="5">
        <v>10</v>
      </c>
      <c r="H195" s="40">
        <f t="shared" si="51"/>
        <v>0.4678201784936874</v>
      </c>
      <c r="I195" s="41">
        <v>1378</v>
      </c>
      <c r="J195" s="33">
        <f t="shared" si="46"/>
        <v>125.27272727272727</v>
      </c>
      <c r="K195" s="33">
        <f t="shared" si="47"/>
        <v>58.6</v>
      </c>
      <c r="L195" s="33">
        <f t="shared" si="48"/>
        <v>-66.672727272727258</v>
      </c>
      <c r="M195" s="33">
        <v>79.599999999999994</v>
      </c>
      <c r="N195" s="33">
        <f t="shared" si="49"/>
        <v>138.19999999999999</v>
      </c>
      <c r="O195" s="33"/>
      <c r="P195" s="33">
        <f t="shared" si="50"/>
        <v>138.19999999999999</v>
      </c>
      <c r="Q195" s="65"/>
      <c r="R195" s="65"/>
      <c r="S195" s="1"/>
      <c r="T195" s="67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9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9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9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9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9"/>
      <c r="FF195" s="8"/>
      <c r="FG195" s="8"/>
    </row>
    <row r="196" spans="1:163" s="2" customFormat="1" ht="17.100000000000001" customHeight="1">
      <c r="A196" s="13" t="s">
        <v>180</v>
      </c>
      <c r="B196" s="69">
        <v>329.8</v>
      </c>
      <c r="C196" s="69">
        <v>2397.2637899999995</v>
      </c>
      <c r="D196" s="4">
        <f t="shared" si="45"/>
        <v>1.3</v>
      </c>
      <c r="E196" s="10">
        <v>15</v>
      </c>
      <c r="F196" s="5">
        <f t="shared" si="52"/>
        <v>1</v>
      </c>
      <c r="G196" s="5">
        <v>10</v>
      </c>
      <c r="H196" s="40">
        <f t="shared" si="51"/>
        <v>1.18</v>
      </c>
      <c r="I196" s="41">
        <v>994</v>
      </c>
      <c r="J196" s="33">
        <f t="shared" si="46"/>
        <v>90.36363636363636</v>
      </c>
      <c r="K196" s="33">
        <f t="shared" si="47"/>
        <v>106.6</v>
      </c>
      <c r="L196" s="33">
        <f t="shared" si="48"/>
        <v>16.236363636363635</v>
      </c>
      <c r="M196" s="33">
        <v>104.3</v>
      </c>
      <c r="N196" s="33">
        <f t="shared" si="49"/>
        <v>210.9</v>
      </c>
      <c r="O196" s="33"/>
      <c r="P196" s="33">
        <f t="shared" si="50"/>
        <v>210.9</v>
      </c>
      <c r="Q196" s="65"/>
      <c r="R196" s="65"/>
      <c r="S196" s="1"/>
      <c r="T196" s="67"/>
      <c r="U196" s="1"/>
      <c r="V196" s="1"/>
      <c r="W196" s="1"/>
      <c r="X196" s="1"/>
      <c r="Y196" s="1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9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9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9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9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9"/>
      <c r="FF196" s="8"/>
      <c r="FG196" s="8"/>
    </row>
    <row r="197" spans="1:163" s="2" customFormat="1" ht="17.100000000000001" customHeight="1">
      <c r="A197" s="13" t="s">
        <v>181</v>
      </c>
      <c r="B197" s="69">
        <v>371.5</v>
      </c>
      <c r="C197" s="69">
        <v>254.93969000000007</v>
      </c>
      <c r="D197" s="4">
        <f t="shared" si="45"/>
        <v>0.68624411843876199</v>
      </c>
      <c r="E197" s="10">
        <v>15</v>
      </c>
      <c r="F197" s="5">
        <f t="shared" si="52"/>
        <v>1</v>
      </c>
      <c r="G197" s="5">
        <v>10</v>
      </c>
      <c r="H197" s="40">
        <f t="shared" si="51"/>
        <v>0.81174647106325726</v>
      </c>
      <c r="I197" s="41">
        <v>1624</v>
      </c>
      <c r="J197" s="33">
        <f t="shared" si="46"/>
        <v>147.63636363636363</v>
      </c>
      <c r="K197" s="33">
        <f t="shared" si="47"/>
        <v>119.8</v>
      </c>
      <c r="L197" s="33">
        <f t="shared" si="48"/>
        <v>-27.836363636363629</v>
      </c>
      <c r="M197" s="33">
        <v>151.30000000000001</v>
      </c>
      <c r="N197" s="33">
        <f t="shared" si="49"/>
        <v>271.10000000000002</v>
      </c>
      <c r="O197" s="33"/>
      <c r="P197" s="33">
        <f t="shared" si="50"/>
        <v>271.10000000000002</v>
      </c>
      <c r="Q197" s="65"/>
      <c r="R197" s="65"/>
      <c r="S197" s="1"/>
      <c r="T197" s="67"/>
      <c r="U197" s="1"/>
      <c r="V197" s="1"/>
      <c r="W197" s="1"/>
      <c r="X197" s="1"/>
      <c r="Y197" s="1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9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9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9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9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9"/>
      <c r="FF197" s="8"/>
      <c r="FG197" s="8"/>
    </row>
    <row r="198" spans="1:163" s="2" customFormat="1" ht="17.100000000000001" customHeight="1">
      <c r="A198" s="13" t="s">
        <v>182</v>
      </c>
      <c r="B198" s="69">
        <v>186.6</v>
      </c>
      <c r="C198" s="69">
        <v>139.99196999999998</v>
      </c>
      <c r="D198" s="4">
        <f t="shared" si="45"/>
        <v>0.75022491961414783</v>
      </c>
      <c r="E198" s="10">
        <v>15</v>
      </c>
      <c r="F198" s="5">
        <f t="shared" si="52"/>
        <v>1</v>
      </c>
      <c r="G198" s="5">
        <v>10</v>
      </c>
      <c r="H198" s="40">
        <f t="shared" si="51"/>
        <v>0.85013495176848863</v>
      </c>
      <c r="I198" s="41">
        <v>1343</v>
      </c>
      <c r="J198" s="33">
        <f t="shared" si="46"/>
        <v>122.09090909090909</v>
      </c>
      <c r="K198" s="33">
        <f t="shared" si="47"/>
        <v>103.8</v>
      </c>
      <c r="L198" s="33">
        <f t="shared" si="48"/>
        <v>-18.290909090909096</v>
      </c>
      <c r="M198" s="33">
        <v>73.400000000000006</v>
      </c>
      <c r="N198" s="33">
        <f t="shared" si="49"/>
        <v>177.2</v>
      </c>
      <c r="O198" s="33"/>
      <c r="P198" s="33">
        <f t="shared" si="50"/>
        <v>177.2</v>
      </c>
      <c r="Q198" s="65"/>
      <c r="R198" s="65"/>
      <c r="S198" s="1"/>
      <c r="T198" s="67"/>
      <c r="U198" s="1"/>
      <c r="V198" s="1"/>
      <c r="W198" s="1"/>
      <c r="X198" s="1"/>
      <c r="Y198" s="1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9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9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9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9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9"/>
      <c r="FF198" s="8"/>
      <c r="FG198" s="8"/>
    </row>
    <row r="199" spans="1:163" s="2" customFormat="1" ht="17.100000000000001" customHeight="1">
      <c r="A199" s="13" t="s">
        <v>183</v>
      </c>
      <c r="B199" s="69">
        <v>171</v>
      </c>
      <c r="C199" s="69">
        <v>81.654599999999974</v>
      </c>
      <c r="D199" s="4">
        <f t="shared" si="45"/>
        <v>0.47751228070175422</v>
      </c>
      <c r="E199" s="10">
        <v>15</v>
      </c>
      <c r="F199" s="5">
        <f t="shared" si="52"/>
        <v>1</v>
      </c>
      <c r="G199" s="5">
        <v>10</v>
      </c>
      <c r="H199" s="40">
        <f t="shared" si="51"/>
        <v>0.68650736842105264</v>
      </c>
      <c r="I199" s="41">
        <v>1296</v>
      </c>
      <c r="J199" s="33">
        <f t="shared" si="46"/>
        <v>117.81818181818181</v>
      </c>
      <c r="K199" s="33">
        <f t="shared" si="47"/>
        <v>80.900000000000006</v>
      </c>
      <c r="L199" s="33">
        <f t="shared" si="48"/>
        <v>-36.918181818181807</v>
      </c>
      <c r="M199" s="33">
        <v>92</v>
      </c>
      <c r="N199" s="33">
        <f t="shared" si="49"/>
        <v>172.9</v>
      </c>
      <c r="O199" s="33"/>
      <c r="P199" s="33">
        <f t="shared" si="50"/>
        <v>172.9</v>
      </c>
      <c r="Q199" s="65"/>
      <c r="R199" s="65"/>
      <c r="S199" s="1"/>
      <c r="T199" s="67"/>
      <c r="U199" s="1"/>
      <c r="V199" s="1"/>
      <c r="W199" s="1"/>
      <c r="X199" s="1"/>
      <c r="Y199" s="1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9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9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9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9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9"/>
      <c r="FF199" s="8"/>
      <c r="FG199" s="8"/>
    </row>
    <row r="200" spans="1:163" s="2" customFormat="1" ht="17.100000000000001" customHeight="1">
      <c r="A200" s="13" t="s">
        <v>184</v>
      </c>
      <c r="B200" s="69">
        <v>239.4</v>
      </c>
      <c r="C200" s="69">
        <v>203.74593999999993</v>
      </c>
      <c r="D200" s="4">
        <f t="shared" si="45"/>
        <v>0.8510690893901417</v>
      </c>
      <c r="E200" s="10">
        <v>15</v>
      </c>
      <c r="F200" s="5">
        <f t="shared" si="52"/>
        <v>1</v>
      </c>
      <c r="G200" s="5">
        <v>10</v>
      </c>
      <c r="H200" s="40">
        <f t="shared" si="51"/>
        <v>0.910641453634085</v>
      </c>
      <c r="I200" s="41">
        <v>1283</v>
      </c>
      <c r="J200" s="33">
        <f t="shared" si="46"/>
        <v>116.63636363636364</v>
      </c>
      <c r="K200" s="33">
        <f t="shared" si="47"/>
        <v>106.2</v>
      </c>
      <c r="L200" s="33">
        <f t="shared" si="48"/>
        <v>-10.436363636363637</v>
      </c>
      <c r="M200" s="33">
        <v>81.3</v>
      </c>
      <c r="N200" s="33">
        <f t="shared" si="49"/>
        <v>187.5</v>
      </c>
      <c r="O200" s="33"/>
      <c r="P200" s="33">
        <f t="shared" si="50"/>
        <v>187.5</v>
      </c>
      <c r="Q200" s="65"/>
      <c r="R200" s="65"/>
      <c r="S200" s="1"/>
      <c r="T200" s="67"/>
      <c r="U200" s="1"/>
      <c r="V200" s="1"/>
      <c r="W200" s="1"/>
      <c r="X200" s="1"/>
      <c r="Y200" s="1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9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9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9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9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9"/>
      <c r="FF200" s="8"/>
      <c r="FG200" s="8"/>
    </row>
    <row r="201" spans="1:163" s="2" customFormat="1" ht="17.100000000000001" customHeight="1">
      <c r="A201" s="13" t="s">
        <v>185</v>
      </c>
      <c r="B201" s="69">
        <v>198.1</v>
      </c>
      <c r="C201" s="69">
        <v>419.30166999999994</v>
      </c>
      <c r="D201" s="4">
        <f t="shared" si="45"/>
        <v>1.2916616203937406</v>
      </c>
      <c r="E201" s="10">
        <v>15</v>
      </c>
      <c r="F201" s="5">
        <f t="shared" si="52"/>
        <v>1</v>
      </c>
      <c r="G201" s="5">
        <v>10</v>
      </c>
      <c r="H201" s="40">
        <f t="shared" si="51"/>
        <v>1.1749969722362443</v>
      </c>
      <c r="I201" s="41">
        <v>1435</v>
      </c>
      <c r="J201" s="33">
        <f t="shared" si="46"/>
        <v>130.45454545454547</v>
      </c>
      <c r="K201" s="33">
        <f t="shared" si="47"/>
        <v>153.30000000000001</v>
      </c>
      <c r="L201" s="33">
        <f t="shared" si="48"/>
        <v>22.845454545454544</v>
      </c>
      <c r="M201" s="33">
        <v>115.7</v>
      </c>
      <c r="N201" s="33">
        <f t="shared" si="49"/>
        <v>269</v>
      </c>
      <c r="O201" s="33"/>
      <c r="P201" s="33">
        <f t="shared" si="50"/>
        <v>269</v>
      </c>
      <c r="Q201" s="65"/>
      <c r="R201" s="65"/>
      <c r="S201" s="1"/>
      <c r="T201" s="67"/>
      <c r="U201" s="1"/>
      <c r="V201" s="1"/>
      <c r="W201" s="1"/>
      <c r="X201" s="1"/>
      <c r="Y201" s="1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9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9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9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9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9"/>
      <c r="FF201" s="8"/>
      <c r="FG201" s="8"/>
    </row>
    <row r="202" spans="1:163" s="2" customFormat="1" ht="17.100000000000001" customHeight="1">
      <c r="A202" s="17" t="s">
        <v>186</v>
      </c>
      <c r="B202" s="70"/>
      <c r="C202" s="7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65"/>
      <c r="R202" s="65"/>
      <c r="S202" s="1"/>
      <c r="T202" s="67"/>
      <c r="U202" s="1"/>
      <c r="V202" s="1"/>
      <c r="W202" s="1"/>
      <c r="X202" s="1"/>
      <c r="Y202" s="1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9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9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9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9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9"/>
      <c r="FF202" s="8"/>
      <c r="FG202" s="8"/>
    </row>
    <row r="203" spans="1:163" s="2" customFormat="1" ht="17.100000000000001" customHeight="1">
      <c r="A203" s="13" t="s">
        <v>187</v>
      </c>
      <c r="B203" s="69">
        <v>127.4</v>
      </c>
      <c r="C203" s="69">
        <v>231.02467999999993</v>
      </c>
      <c r="D203" s="4">
        <f t="shared" si="45"/>
        <v>1.2613380533751961</v>
      </c>
      <c r="E203" s="10">
        <v>15</v>
      </c>
      <c r="F203" s="5">
        <f>F$42</f>
        <v>1</v>
      </c>
      <c r="G203" s="5">
        <v>10</v>
      </c>
      <c r="H203" s="40">
        <f t="shared" si="51"/>
        <v>1.1568028320251176</v>
      </c>
      <c r="I203" s="41">
        <v>1659</v>
      </c>
      <c r="J203" s="33">
        <f t="shared" si="46"/>
        <v>150.81818181818181</v>
      </c>
      <c r="K203" s="33">
        <f t="shared" si="47"/>
        <v>174.5</v>
      </c>
      <c r="L203" s="33">
        <f t="shared" si="48"/>
        <v>23.681818181818187</v>
      </c>
      <c r="M203" s="33">
        <v>-180.8</v>
      </c>
      <c r="N203" s="33">
        <f t="shared" si="49"/>
        <v>0</v>
      </c>
      <c r="O203" s="33"/>
      <c r="P203" s="33">
        <f t="shared" si="50"/>
        <v>0</v>
      </c>
      <c r="Q203" s="65"/>
      <c r="R203" s="65"/>
      <c r="S203" s="1"/>
      <c r="T203" s="67"/>
      <c r="U203" s="1"/>
      <c r="V203" s="1"/>
      <c r="W203" s="1"/>
      <c r="X203" s="1"/>
      <c r="Y203" s="1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9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9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9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9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9"/>
      <c r="FF203" s="8"/>
      <c r="FG203" s="8"/>
    </row>
    <row r="204" spans="1:163" s="2" customFormat="1" ht="17.100000000000001" customHeight="1">
      <c r="A204" s="13" t="s">
        <v>188</v>
      </c>
      <c r="B204" s="69">
        <v>81.3</v>
      </c>
      <c r="C204" s="69">
        <v>114.79359999999986</v>
      </c>
      <c r="D204" s="4">
        <f t="shared" si="45"/>
        <v>1.2211975399753996</v>
      </c>
      <c r="E204" s="10">
        <v>15</v>
      </c>
      <c r="F204" s="5">
        <f t="shared" ref="F204:F214" si="53">F$42</f>
        <v>1</v>
      </c>
      <c r="G204" s="5">
        <v>10</v>
      </c>
      <c r="H204" s="40">
        <f t="shared" si="51"/>
        <v>1.1327185239852398</v>
      </c>
      <c r="I204" s="41">
        <v>1737</v>
      </c>
      <c r="J204" s="33">
        <f t="shared" si="46"/>
        <v>157.90909090909091</v>
      </c>
      <c r="K204" s="33">
        <f t="shared" si="47"/>
        <v>178.9</v>
      </c>
      <c r="L204" s="33">
        <f t="shared" si="48"/>
        <v>20.990909090909099</v>
      </c>
      <c r="M204" s="33">
        <v>-90.1</v>
      </c>
      <c r="N204" s="33">
        <f t="shared" si="49"/>
        <v>88.8</v>
      </c>
      <c r="O204" s="33"/>
      <c r="P204" s="33">
        <f t="shared" si="50"/>
        <v>88.8</v>
      </c>
      <c r="Q204" s="65"/>
      <c r="R204" s="65"/>
      <c r="S204" s="1"/>
      <c r="T204" s="67"/>
      <c r="U204" s="1"/>
      <c r="V204" s="1"/>
      <c r="W204" s="1"/>
      <c r="X204" s="1"/>
      <c r="Y204" s="1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9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9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9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9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9"/>
      <c r="FF204" s="8"/>
      <c r="FG204" s="8"/>
    </row>
    <row r="205" spans="1:163" s="2" customFormat="1" ht="17.100000000000001" customHeight="1">
      <c r="A205" s="13" t="s">
        <v>189</v>
      </c>
      <c r="B205" s="69">
        <v>227.8</v>
      </c>
      <c r="C205" s="69">
        <v>403.20049999999975</v>
      </c>
      <c r="D205" s="4">
        <f t="shared" si="45"/>
        <v>1.2569975856014046</v>
      </c>
      <c r="E205" s="10">
        <v>15</v>
      </c>
      <c r="F205" s="5">
        <f t="shared" si="53"/>
        <v>1</v>
      </c>
      <c r="G205" s="5">
        <v>10</v>
      </c>
      <c r="H205" s="40">
        <f t="shared" si="51"/>
        <v>1.1541985513608428</v>
      </c>
      <c r="I205" s="41">
        <v>3289</v>
      </c>
      <c r="J205" s="33">
        <f t="shared" si="46"/>
        <v>299</v>
      </c>
      <c r="K205" s="33">
        <f t="shared" si="47"/>
        <v>345.1</v>
      </c>
      <c r="L205" s="33">
        <f t="shared" si="48"/>
        <v>46.100000000000023</v>
      </c>
      <c r="M205" s="33">
        <v>-353</v>
      </c>
      <c r="N205" s="33">
        <f t="shared" si="49"/>
        <v>0</v>
      </c>
      <c r="O205" s="33"/>
      <c r="P205" s="33">
        <f t="shared" si="50"/>
        <v>0</v>
      </c>
      <c r="Q205" s="65"/>
      <c r="R205" s="65"/>
      <c r="S205" s="1"/>
      <c r="T205" s="67"/>
      <c r="U205" s="1"/>
      <c r="V205" s="1"/>
      <c r="W205" s="1"/>
      <c r="X205" s="1"/>
      <c r="Y205" s="1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9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9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9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9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9"/>
      <c r="FF205" s="8"/>
      <c r="FG205" s="8"/>
    </row>
    <row r="206" spans="1:163" s="2" customFormat="1" ht="17.100000000000001" customHeight="1">
      <c r="A206" s="13" t="s">
        <v>190</v>
      </c>
      <c r="B206" s="69">
        <v>73.7</v>
      </c>
      <c r="C206" s="69">
        <v>38.538259999999894</v>
      </c>
      <c r="D206" s="4">
        <f t="shared" si="45"/>
        <v>0.52290719131614505</v>
      </c>
      <c r="E206" s="10">
        <v>15</v>
      </c>
      <c r="F206" s="5">
        <f t="shared" si="53"/>
        <v>1</v>
      </c>
      <c r="G206" s="5">
        <v>10</v>
      </c>
      <c r="H206" s="40">
        <f t="shared" si="51"/>
        <v>0.71374431478968703</v>
      </c>
      <c r="I206" s="41">
        <v>1648</v>
      </c>
      <c r="J206" s="33">
        <f t="shared" si="46"/>
        <v>149.81818181818181</v>
      </c>
      <c r="K206" s="33">
        <f t="shared" si="47"/>
        <v>106.9</v>
      </c>
      <c r="L206" s="33">
        <f t="shared" si="48"/>
        <v>-42.918181818181807</v>
      </c>
      <c r="M206" s="33">
        <v>-41</v>
      </c>
      <c r="N206" s="33">
        <f t="shared" si="49"/>
        <v>65.900000000000006</v>
      </c>
      <c r="O206" s="33"/>
      <c r="P206" s="33">
        <f t="shared" si="50"/>
        <v>65.900000000000006</v>
      </c>
      <c r="Q206" s="65"/>
      <c r="R206" s="65"/>
      <c r="S206" s="1"/>
      <c r="T206" s="67"/>
      <c r="U206" s="1"/>
      <c r="V206" s="1"/>
      <c r="W206" s="1"/>
      <c r="X206" s="1"/>
      <c r="Y206" s="1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9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9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9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9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9"/>
      <c r="FF206" s="8"/>
      <c r="FG206" s="8"/>
    </row>
    <row r="207" spans="1:163" s="2" customFormat="1" ht="17.100000000000001" customHeight="1">
      <c r="A207" s="13" t="s">
        <v>191</v>
      </c>
      <c r="B207" s="69">
        <v>258</v>
      </c>
      <c r="C207" s="69">
        <v>439.79072000000019</v>
      </c>
      <c r="D207" s="4">
        <f t="shared" si="45"/>
        <v>1.250461519379845</v>
      </c>
      <c r="E207" s="10">
        <v>15</v>
      </c>
      <c r="F207" s="5">
        <f t="shared" si="53"/>
        <v>1</v>
      </c>
      <c r="G207" s="5">
        <v>10</v>
      </c>
      <c r="H207" s="40">
        <f t="shared" si="51"/>
        <v>1.150276911627907</v>
      </c>
      <c r="I207" s="41">
        <v>1811</v>
      </c>
      <c r="J207" s="33">
        <f t="shared" si="46"/>
        <v>164.63636363636363</v>
      </c>
      <c r="K207" s="33">
        <f t="shared" si="47"/>
        <v>189.4</v>
      </c>
      <c r="L207" s="33">
        <f t="shared" si="48"/>
        <v>24.76363636363638</v>
      </c>
      <c r="M207" s="33">
        <v>-188.7</v>
      </c>
      <c r="N207" s="33">
        <f t="shared" si="49"/>
        <v>0.7</v>
      </c>
      <c r="O207" s="33"/>
      <c r="P207" s="33">
        <f t="shared" si="50"/>
        <v>0.7</v>
      </c>
      <c r="Q207" s="65"/>
      <c r="R207" s="65"/>
      <c r="S207" s="1"/>
      <c r="T207" s="67"/>
      <c r="U207" s="1"/>
      <c r="V207" s="1"/>
      <c r="W207" s="1"/>
      <c r="X207" s="1"/>
      <c r="Y207" s="1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9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9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9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9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9"/>
      <c r="FF207" s="8"/>
      <c r="FG207" s="8"/>
    </row>
    <row r="208" spans="1:163" s="2" customFormat="1" ht="17.100000000000001" customHeight="1">
      <c r="A208" s="13" t="s">
        <v>192</v>
      </c>
      <c r="B208" s="69">
        <v>150.19999999999999</v>
      </c>
      <c r="C208" s="69">
        <v>61.870819999999831</v>
      </c>
      <c r="D208" s="4">
        <f t="shared" si="45"/>
        <v>0.41192290279627053</v>
      </c>
      <c r="E208" s="10">
        <v>15</v>
      </c>
      <c r="F208" s="5">
        <f t="shared" si="53"/>
        <v>1</v>
      </c>
      <c r="G208" s="5">
        <v>10</v>
      </c>
      <c r="H208" s="40">
        <f t="shared" si="51"/>
        <v>0.6471537416777623</v>
      </c>
      <c r="I208" s="41">
        <v>4049</v>
      </c>
      <c r="J208" s="33">
        <f t="shared" si="46"/>
        <v>368.09090909090907</v>
      </c>
      <c r="K208" s="33">
        <f t="shared" si="47"/>
        <v>238.2</v>
      </c>
      <c r="L208" s="33">
        <f t="shared" si="48"/>
        <v>-129.89090909090908</v>
      </c>
      <c r="M208" s="33">
        <v>-428.7</v>
      </c>
      <c r="N208" s="33">
        <f t="shared" si="49"/>
        <v>0</v>
      </c>
      <c r="O208" s="33"/>
      <c r="P208" s="33">
        <f t="shared" si="50"/>
        <v>0</v>
      </c>
      <c r="Q208" s="65"/>
      <c r="R208" s="65"/>
      <c r="S208" s="1"/>
      <c r="T208" s="67"/>
      <c r="U208" s="1"/>
      <c r="V208" s="1"/>
      <c r="W208" s="1"/>
      <c r="X208" s="1"/>
      <c r="Y208" s="1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9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9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9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9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9"/>
      <c r="FF208" s="8"/>
      <c r="FG208" s="8"/>
    </row>
    <row r="209" spans="1:163" s="2" customFormat="1" ht="17.100000000000001" customHeight="1">
      <c r="A209" s="13" t="s">
        <v>193</v>
      </c>
      <c r="B209" s="69">
        <v>983.5</v>
      </c>
      <c r="C209" s="69">
        <v>1123.905330000001</v>
      </c>
      <c r="D209" s="4">
        <f t="shared" si="45"/>
        <v>1.1427608845958321</v>
      </c>
      <c r="E209" s="10">
        <v>15</v>
      </c>
      <c r="F209" s="5">
        <f t="shared" si="53"/>
        <v>1</v>
      </c>
      <c r="G209" s="5">
        <v>10</v>
      </c>
      <c r="H209" s="40">
        <f t="shared" si="51"/>
        <v>1.0856565307574995</v>
      </c>
      <c r="I209" s="41">
        <v>4498</v>
      </c>
      <c r="J209" s="33">
        <f t="shared" si="46"/>
        <v>408.90909090909093</v>
      </c>
      <c r="K209" s="33">
        <f t="shared" si="47"/>
        <v>443.9</v>
      </c>
      <c r="L209" s="33">
        <f t="shared" si="48"/>
        <v>34.990909090909042</v>
      </c>
      <c r="M209" s="33">
        <v>-364.4</v>
      </c>
      <c r="N209" s="33">
        <f t="shared" si="49"/>
        <v>79.5</v>
      </c>
      <c r="O209" s="33"/>
      <c r="P209" s="33">
        <f t="shared" si="50"/>
        <v>79.5</v>
      </c>
      <c r="Q209" s="65"/>
      <c r="R209" s="65"/>
      <c r="S209" s="1"/>
      <c r="T209" s="67"/>
      <c r="U209" s="1"/>
      <c r="V209" s="1"/>
      <c r="W209" s="1"/>
      <c r="X209" s="1"/>
      <c r="Y209" s="1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9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9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9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9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9"/>
      <c r="FF209" s="8"/>
      <c r="FG209" s="8"/>
    </row>
    <row r="210" spans="1:163" s="2" customFormat="1" ht="17.100000000000001" customHeight="1">
      <c r="A210" s="13" t="s">
        <v>194</v>
      </c>
      <c r="B210" s="69">
        <v>270.5</v>
      </c>
      <c r="C210" s="69">
        <v>52.31564000000013</v>
      </c>
      <c r="D210" s="4">
        <f t="shared" si="45"/>
        <v>0.19340347504621119</v>
      </c>
      <c r="E210" s="10">
        <v>15</v>
      </c>
      <c r="F210" s="5">
        <f t="shared" si="53"/>
        <v>1</v>
      </c>
      <c r="G210" s="5">
        <v>10</v>
      </c>
      <c r="H210" s="40">
        <f t="shared" si="51"/>
        <v>0.51604208502772675</v>
      </c>
      <c r="I210" s="41">
        <v>1815</v>
      </c>
      <c r="J210" s="33">
        <f t="shared" si="46"/>
        <v>165</v>
      </c>
      <c r="K210" s="33">
        <f t="shared" si="47"/>
        <v>85.1</v>
      </c>
      <c r="L210" s="33">
        <f t="shared" si="48"/>
        <v>-79.900000000000006</v>
      </c>
      <c r="M210" s="33">
        <v>22.4</v>
      </c>
      <c r="N210" s="33">
        <f t="shared" si="49"/>
        <v>107.5</v>
      </c>
      <c r="O210" s="33"/>
      <c r="P210" s="33">
        <f t="shared" si="50"/>
        <v>107.5</v>
      </c>
      <c r="Q210" s="65"/>
      <c r="R210" s="65"/>
      <c r="S210" s="1"/>
      <c r="T210" s="67"/>
      <c r="U210" s="1"/>
      <c r="V210" s="1"/>
      <c r="W210" s="1"/>
      <c r="X210" s="1"/>
      <c r="Y210" s="1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9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9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9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9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9"/>
      <c r="FF210" s="8"/>
      <c r="FG210" s="8"/>
    </row>
    <row r="211" spans="1:163" s="2" customFormat="1" ht="17.100000000000001" customHeight="1">
      <c r="A211" s="13" t="s">
        <v>195</v>
      </c>
      <c r="B211" s="69">
        <v>84.1</v>
      </c>
      <c r="C211" s="69">
        <v>76.415369999999996</v>
      </c>
      <c r="D211" s="4">
        <f t="shared" si="45"/>
        <v>0.90862508917954821</v>
      </c>
      <c r="E211" s="10">
        <v>15</v>
      </c>
      <c r="F211" s="5">
        <f t="shared" si="53"/>
        <v>1</v>
      </c>
      <c r="G211" s="5">
        <v>10</v>
      </c>
      <c r="H211" s="40">
        <f t="shared" si="51"/>
        <v>0.9451750535077289</v>
      </c>
      <c r="I211" s="41">
        <v>1728</v>
      </c>
      <c r="J211" s="33">
        <f t="shared" si="46"/>
        <v>157.09090909090909</v>
      </c>
      <c r="K211" s="33">
        <f t="shared" si="47"/>
        <v>148.5</v>
      </c>
      <c r="L211" s="33">
        <f t="shared" si="48"/>
        <v>-8.5909090909090935</v>
      </c>
      <c r="M211" s="33">
        <v>-149.19999999999999</v>
      </c>
      <c r="N211" s="33">
        <f t="shared" si="49"/>
        <v>0</v>
      </c>
      <c r="O211" s="33"/>
      <c r="P211" s="33">
        <f t="shared" si="50"/>
        <v>0</v>
      </c>
      <c r="Q211" s="65"/>
      <c r="R211" s="65"/>
      <c r="S211" s="1"/>
      <c r="T211" s="67"/>
      <c r="U211" s="1"/>
      <c r="V211" s="1"/>
      <c r="W211" s="1"/>
      <c r="X211" s="1"/>
      <c r="Y211" s="1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9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9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9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9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9"/>
      <c r="FF211" s="8"/>
      <c r="FG211" s="8"/>
    </row>
    <row r="212" spans="1:163" s="2" customFormat="1" ht="17.100000000000001" customHeight="1">
      <c r="A212" s="13" t="s">
        <v>196</v>
      </c>
      <c r="B212" s="69">
        <v>130.19999999999999</v>
      </c>
      <c r="C212" s="69">
        <v>333.31921000000017</v>
      </c>
      <c r="D212" s="4">
        <f t="shared" si="45"/>
        <v>1.3</v>
      </c>
      <c r="E212" s="10">
        <v>15</v>
      </c>
      <c r="F212" s="5">
        <f t="shared" si="53"/>
        <v>1</v>
      </c>
      <c r="G212" s="5">
        <v>10</v>
      </c>
      <c r="H212" s="40">
        <f t="shared" si="51"/>
        <v>1.18</v>
      </c>
      <c r="I212" s="41">
        <v>3074</v>
      </c>
      <c r="J212" s="33">
        <f t="shared" si="46"/>
        <v>279.45454545454544</v>
      </c>
      <c r="K212" s="33">
        <f t="shared" si="47"/>
        <v>329.8</v>
      </c>
      <c r="L212" s="33">
        <f t="shared" si="48"/>
        <v>50.345454545454572</v>
      </c>
      <c r="M212" s="33">
        <v>-267.39999999999998</v>
      </c>
      <c r="N212" s="33">
        <f t="shared" si="49"/>
        <v>62.4</v>
      </c>
      <c r="O212" s="33"/>
      <c r="P212" s="33">
        <f t="shared" si="50"/>
        <v>62.4</v>
      </c>
      <c r="Q212" s="65"/>
      <c r="R212" s="65"/>
      <c r="S212" s="1"/>
      <c r="T212" s="67"/>
      <c r="U212" s="1"/>
      <c r="V212" s="1"/>
      <c r="W212" s="1"/>
      <c r="X212" s="1"/>
      <c r="Y212" s="1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9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9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9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9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9"/>
      <c r="FF212" s="8"/>
      <c r="FG212" s="8"/>
    </row>
    <row r="213" spans="1:163" s="2" customFormat="1" ht="17.100000000000001" customHeight="1">
      <c r="A213" s="13" t="s">
        <v>197</v>
      </c>
      <c r="B213" s="69">
        <v>31.3</v>
      </c>
      <c r="C213" s="69">
        <v>17.600540000000038</v>
      </c>
      <c r="D213" s="4">
        <f t="shared" si="45"/>
        <v>0.56231757188498521</v>
      </c>
      <c r="E213" s="10">
        <v>15</v>
      </c>
      <c r="F213" s="5">
        <f t="shared" si="53"/>
        <v>1</v>
      </c>
      <c r="G213" s="5">
        <v>10</v>
      </c>
      <c r="H213" s="40">
        <f t="shared" si="51"/>
        <v>0.73739054313099106</v>
      </c>
      <c r="I213" s="41">
        <v>1868</v>
      </c>
      <c r="J213" s="33">
        <f t="shared" si="46"/>
        <v>169.81818181818181</v>
      </c>
      <c r="K213" s="33">
        <f t="shared" si="47"/>
        <v>125.2</v>
      </c>
      <c r="L213" s="33">
        <f t="shared" si="48"/>
        <v>-44.61818181818181</v>
      </c>
      <c r="M213" s="33">
        <v>-4.8</v>
      </c>
      <c r="N213" s="33">
        <f t="shared" si="49"/>
        <v>120.4</v>
      </c>
      <c r="O213" s="33"/>
      <c r="P213" s="33">
        <f t="shared" si="50"/>
        <v>120.4</v>
      </c>
      <c r="Q213" s="65"/>
      <c r="R213" s="65"/>
      <c r="S213" s="1"/>
      <c r="T213" s="67"/>
      <c r="U213" s="1"/>
      <c r="V213" s="1"/>
      <c r="W213" s="1"/>
      <c r="X213" s="1"/>
      <c r="Y213" s="1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9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9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9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9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9"/>
      <c r="FF213" s="8"/>
      <c r="FG213" s="8"/>
    </row>
    <row r="214" spans="1:163" s="2" customFormat="1" ht="17.100000000000001" customHeight="1">
      <c r="A214" s="13" t="s">
        <v>198</v>
      </c>
      <c r="B214" s="69">
        <v>55.3</v>
      </c>
      <c r="C214" s="69">
        <v>61.363399999999793</v>
      </c>
      <c r="D214" s="4">
        <f t="shared" si="45"/>
        <v>1.1096455696202494</v>
      </c>
      <c r="E214" s="10">
        <v>15</v>
      </c>
      <c r="F214" s="5">
        <f t="shared" si="53"/>
        <v>1</v>
      </c>
      <c r="G214" s="5">
        <v>10</v>
      </c>
      <c r="H214" s="40">
        <f t="shared" si="51"/>
        <v>1.0657873417721497</v>
      </c>
      <c r="I214" s="41">
        <v>1284</v>
      </c>
      <c r="J214" s="33">
        <f t="shared" si="46"/>
        <v>116.72727272727273</v>
      </c>
      <c r="K214" s="33">
        <f t="shared" si="47"/>
        <v>124.4</v>
      </c>
      <c r="L214" s="33">
        <f t="shared" si="48"/>
        <v>7.672727272727272</v>
      </c>
      <c r="M214" s="33">
        <v>-64.3</v>
      </c>
      <c r="N214" s="33">
        <f t="shared" si="49"/>
        <v>60.1</v>
      </c>
      <c r="O214" s="33"/>
      <c r="P214" s="33">
        <f t="shared" si="50"/>
        <v>60.1</v>
      </c>
      <c r="Q214" s="65"/>
      <c r="R214" s="65"/>
      <c r="S214" s="1"/>
      <c r="T214" s="67"/>
      <c r="U214" s="1"/>
      <c r="V214" s="1"/>
      <c r="W214" s="1"/>
      <c r="X214" s="1"/>
      <c r="Y214" s="1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9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9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9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9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9"/>
      <c r="FF214" s="8"/>
      <c r="FG214" s="8"/>
    </row>
    <row r="215" spans="1:163" s="2" customFormat="1" ht="17.100000000000001" customHeight="1">
      <c r="A215" s="17" t="s">
        <v>199</v>
      </c>
      <c r="B215" s="70"/>
      <c r="C215" s="7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65"/>
      <c r="R215" s="65"/>
      <c r="S215" s="1"/>
      <c r="T215" s="67"/>
      <c r="U215" s="1"/>
      <c r="V215" s="1"/>
      <c r="W215" s="1"/>
      <c r="X215" s="1"/>
      <c r="Y215" s="1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9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9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9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9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9"/>
      <c r="FF215" s="8"/>
      <c r="FG215" s="8"/>
    </row>
    <row r="216" spans="1:163" s="2" customFormat="1" ht="16.7" customHeight="1">
      <c r="A216" s="42" t="s">
        <v>200</v>
      </c>
      <c r="B216" s="69">
        <v>181.9</v>
      </c>
      <c r="C216" s="69">
        <v>181.71160999999964</v>
      </c>
      <c r="D216" s="4">
        <f t="shared" si="45"/>
        <v>0.99896432105552302</v>
      </c>
      <c r="E216" s="10">
        <v>15</v>
      </c>
      <c r="F216" s="5">
        <f>F$43</f>
        <v>1</v>
      </c>
      <c r="G216" s="5">
        <v>10</v>
      </c>
      <c r="H216" s="40">
        <f t="shared" si="51"/>
        <v>0.99937859263331374</v>
      </c>
      <c r="I216" s="41">
        <v>775</v>
      </c>
      <c r="J216" s="33">
        <f t="shared" si="46"/>
        <v>70.454545454545453</v>
      </c>
      <c r="K216" s="33">
        <f t="shared" si="47"/>
        <v>70.400000000000006</v>
      </c>
      <c r="L216" s="33">
        <f t="shared" si="48"/>
        <v>-5.4545454545447569E-2</v>
      </c>
      <c r="M216" s="33">
        <v>45.1</v>
      </c>
      <c r="N216" s="33">
        <f t="shared" si="49"/>
        <v>115.5</v>
      </c>
      <c r="O216" s="33"/>
      <c r="P216" s="33">
        <f t="shared" si="50"/>
        <v>115.5</v>
      </c>
      <c r="Q216" s="65"/>
      <c r="R216" s="65"/>
      <c r="S216" s="1"/>
      <c r="T216" s="67"/>
      <c r="Y216" s="1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9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9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9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9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9"/>
      <c r="FF216" s="8"/>
      <c r="FG216" s="8"/>
    </row>
    <row r="217" spans="1:163" s="2" customFormat="1" ht="17.100000000000001" customHeight="1">
      <c r="A217" s="42" t="s">
        <v>201</v>
      </c>
      <c r="B217" s="69">
        <v>366.2</v>
      </c>
      <c r="C217" s="69">
        <v>280.6894099999999</v>
      </c>
      <c r="D217" s="4">
        <f t="shared" si="45"/>
        <v>0.76649210813762947</v>
      </c>
      <c r="E217" s="10">
        <v>15</v>
      </c>
      <c r="F217" s="5">
        <f t="shared" ref="F217:F228" si="54">F$43</f>
        <v>1</v>
      </c>
      <c r="G217" s="5">
        <v>10</v>
      </c>
      <c r="H217" s="40">
        <f t="shared" si="51"/>
        <v>0.85989526488257761</v>
      </c>
      <c r="I217" s="41">
        <v>2136</v>
      </c>
      <c r="J217" s="33">
        <f t="shared" si="46"/>
        <v>194.18181818181819</v>
      </c>
      <c r="K217" s="33">
        <f t="shared" si="47"/>
        <v>167</v>
      </c>
      <c r="L217" s="33">
        <f t="shared" si="48"/>
        <v>-27.181818181818187</v>
      </c>
      <c r="M217" s="33">
        <v>30.5</v>
      </c>
      <c r="N217" s="33">
        <f t="shared" si="49"/>
        <v>197.5</v>
      </c>
      <c r="O217" s="33"/>
      <c r="P217" s="33">
        <f t="shared" si="50"/>
        <v>197.5</v>
      </c>
      <c r="Q217" s="65"/>
      <c r="R217" s="65"/>
      <c r="S217" s="1"/>
      <c r="T217" s="67"/>
      <c r="Y217" s="1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9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9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9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9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9"/>
      <c r="FF217" s="8"/>
      <c r="FG217" s="8"/>
    </row>
    <row r="218" spans="1:163" s="2" customFormat="1" ht="17.100000000000001" customHeight="1">
      <c r="A218" s="42" t="s">
        <v>202</v>
      </c>
      <c r="B218" s="69">
        <v>3588.8</v>
      </c>
      <c r="C218" s="69">
        <v>2238.5752299999986</v>
      </c>
      <c r="D218" s="4">
        <f t="shared" si="45"/>
        <v>0.62376706141328531</v>
      </c>
      <c r="E218" s="10">
        <v>15</v>
      </c>
      <c r="F218" s="5">
        <f t="shared" si="54"/>
        <v>1</v>
      </c>
      <c r="G218" s="5">
        <v>10</v>
      </c>
      <c r="H218" s="40">
        <f t="shared" si="51"/>
        <v>0.77426023684797118</v>
      </c>
      <c r="I218" s="41">
        <v>17</v>
      </c>
      <c r="J218" s="33">
        <f t="shared" si="46"/>
        <v>1.5454545454545454</v>
      </c>
      <c r="K218" s="33">
        <f t="shared" si="47"/>
        <v>1.2</v>
      </c>
      <c r="L218" s="33">
        <f t="shared" si="48"/>
        <v>-0.34545454545454546</v>
      </c>
      <c r="M218" s="33">
        <v>0.7</v>
      </c>
      <c r="N218" s="33">
        <f t="shared" si="49"/>
        <v>1.9</v>
      </c>
      <c r="O218" s="33"/>
      <c r="P218" s="33">
        <f t="shared" si="50"/>
        <v>1.9</v>
      </c>
      <c r="Q218" s="65"/>
      <c r="R218" s="65"/>
      <c r="S218" s="1"/>
      <c r="T218" s="67"/>
      <c r="Y218" s="1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9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9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9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9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9"/>
      <c r="FF218" s="8"/>
      <c r="FG218" s="8"/>
    </row>
    <row r="219" spans="1:163" s="2" customFormat="1" ht="17.100000000000001" customHeight="1">
      <c r="A219" s="42" t="s">
        <v>203</v>
      </c>
      <c r="B219" s="69">
        <v>523</v>
      </c>
      <c r="C219" s="69">
        <v>317.39954000000006</v>
      </c>
      <c r="D219" s="4">
        <f t="shared" si="45"/>
        <v>0.60688248565965597</v>
      </c>
      <c r="E219" s="10">
        <v>15</v>
      </c>
      <c r="F219" s="5">
        <f t="shared" si="54"/>
        <v>1</v>
      </c>
      <c r="G219" s="5">
        <v>10</v>
      </c>
      <c r="H219" s="40">
        <f t="shared" si="51"/>
        <v>0.76412949139579356</v>
      </c>
      <c r="I219" s="41">
        <v>1336</v>
      </c>
      <c r="J219" s="33">
        <f t="shared" si="46"/>
        <v>121.45454545454545</v>
      </c>
      <c r="K219" s="33">
        <f t="shared" si="47"/>
        <v>92.8</v>
      </c>
      <c r="L219" s="33">
        <f t="shared" si="48"/>
        <v>-28.654545454545456</v>
      </c>
      <c r="M219" s="33">
        <v>103.4</v>
      </c>
      <c r="N219" s="33">
        <f t="shared" si="49"/>
        <v>196.2</v>
      </c>
      <c r="O219" s="33"/>
      <c r="P219" s="33">
        <f t="shared" si="50"/>
        <v>196.2</v>
      </c>
      <c r="Q219" s="65"/>
      <c r="R219" s="65"/>
      <c r="S219" s="1"/>
      <c r="T219" s="67"/>
      <c r="X219" s="1"/>
      <c r="Y219" s="1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9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9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9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9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9"/>
      <c r="FF219" s="8"/>
      <c r="FG219" s="8"/>
    </row>
    <row r="220" spans="1:163" s="2" customFormat="1" ht="17.100000000000001" customHeight="1">
      <c r="A220" s="42" t="s">
        <v>204</v>
      </c>
      <c r="B220" s="69">
        <v>6472.5</v>
      </c>
      <c r="C220" s="69">
        <v>3766.7050500000009</v>
      </c>
      <c r="D220" s="4">
        <f t="shared" si="45"/>
        <v>0.58195520278099666</v>
      </c>
      <c r="E220" s="10">
        <v>15</v>
      </c>
      <c r="F220" s="5">
        <f t="shared" si="54"/>
        <v>1</v>
      </c>
      <c r="G220" s="5">
        <v>10</v>
      </c>
      <c r="H220" s="40">
        <f t="shared" si="51"/>
        <v>0.74917312166859806</v>
      </c>
      <c r="I220" s="41">
        <v>2911</v>
      </c>
      <c r="J220" s="33">
        <f t="shared" si="46"/>
        <v>264.63636363636363</v>
      </c>
      <c r="K220" s="33">
        <f t="shared" si="47"/>
        <v>198.3</v>
      </c>
      <c r="L220" s="33">
        <f t="shared" si="48"/>
        <v>-66.336363636363615</v>
      </c>
      <c r="M220" s="33">
        <v>182.3</v>
      </c>
      <c r="N220" s="33">
        <f t="shared" si="49"/>
        <v>380.6</v>
      </c>
      <c r="O220" s="33"/>
      <c r="P220" s="33">
        <f t="shared" si="50"/>
        <v>380.6</v>
      </c>
      <c r="Q220" s="65"/>
      <c r="R220" s="65"/>
      <c r="S220" s="1"/>
      <c r="T220" s="67"/>
      <c r="U220" s="1"/>
      <c r="V220" s="1"/>
      <c r="W220" s="1"/>
      <c r="X220" s="1"/>
      <c r="Y220" s="1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9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9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9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9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9"/>
      <c r="FF220" s="8"/>
      <c r="FG220" s="8"/>
    </row>
    <row r="221" spans="1:163" s="2" customFormat="1" ht="17.100000000000001" customHeight="1">
      <c r="A221" s="42" t="s">
        <v>205</v>
      </c>
      <c r="B221" s="69">
        <v>1120</v>
      </c>
      <c r="C221" s="69">
        <v>623.41645000000017</v>
      </c>
      <c r="D221" s="4">
        <f t="shared" si="45"/>
        <v>0.55662183035714297</v>
      </c>
      <c r="E221" s="10">
        <v>15</v>
      </c>
      <c r="F221" s="5">
        <f t="shared" si="54"/>
        <v>1</v>
      </c>
      <c r="G221" s="5">
        <v>10</v>
      </c>
      <c r="H221" s="40">
        <f t="shared" si="51"/>
        <v>0.7339730982142858</v>
      </c>
      <c r="I221" s="41">
        <v>1397</v>
      </c>
      <c r="J221" s="33">
        <f t="shared" si="46"/>
        <v>127</v>
      </c>
      <c r="K221" s="33">
        <f t="shared" si="47"/>
        <v>93.2</v>
      </c>
      <c r="L221" s="33">
        <f t="shared" si="48"/>
        <v>-33.799999999999997</v>
      </c>
      <c r="M221" s="33">
        <v>97</v>
      </c>
      <c r="N221" s="33">
        <f t="shared" si="49"/>
        <v>190.2</v>
      </c>
      <c r="O221" s="33"/>
      <c r="P221" s="33">
        <f t="shared" si="50"/>
        <v>190.2</v>
      </c>
      <c r="Q221" s="65"/>
      <c r="R221" s="65"/>
      <c r="S221" s="1"/>
      <c r="T221" s="67"/>
      <c r="U221" s="1"/>
      <c r="Y221" s="1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9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9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9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9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9"/>
      <c r="FF221" s="8"/>
      <c r="FG221" s="8"/>
    </row>
    <row r="222" spans="1:163" s="2" customFormat="1" ht="17.100000000000001" customHeight="1">
      <c r="A222" s="42" t="s">
        <v>206</v>
      </c>
      <c r="B222" s="69">
        <v>4577.2</v>
      </c>
      <c r="C222" s="69">
        <v>3536.9310400000027</v>
      </c>
      <c r="D222" s="4">
        <f t="shared" si="45"/>
        <v>0.77272809577907953</v>
      </c>
      <c r="E222" s="10">
        <v>15</v>
      </c>
      <c r="F222" s="5">
        <f t="shared" si="54"/>
        <v>1</v>
      </c>
      <c r="G222" s="5">
        <v>10</v>
      </c>
      <c r="H222" s="40">
        <f t="shared" si="51"/>
        <v>0.86363685746744778</v>
      </c>
      <c r="I222" s="41">
        <v>50</v>
      </c>
      <c r="J222" s="33">
        <f t="shared" si="46"/>
        <v>4.5454545454545459</v>
      </c>
      <c r="K222" s="33">
        <f t="shared" si="47"/>
        <v>3.9</v>
      </c>
      <c r="L222" s="33">
        <f t="shared" si="48"/>
        <v>-0.64545454545454595</v>
      </c>
      <c r="M222" s="33">
        <v>3.2</v>
      </c>
      <c r="N222" s="33">
        <f t="shared" si="49"/>
        <v>7.1</v>
      </c>
      <c r="O222" s="33"/>
      <c r="P222" s="33">
        <f t="shared" si="50"/>
        <v>7.1</v>
      </c>
      <c r="Q222" s="65"/>
      <c r="R222" s="65"/>
      <c r="S222" s="1"/>
      <c r="T222" s="67"/>
      <c r="U222" s="1"/>
      <c r="Y222" s="1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9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9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9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9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9"/>
      <c r="FF222" s="8"/>
      <c r="FG222" s="8"/>
    </row>
    <row r="223" spans="1:163" s="2" customFormat="1" ht="17.100000000000001" customHeight="1">
      <c r="A223" s="42" t="s">
        <v>207</v>
      </c>
      <c r="B223" s="69">
        <v>757.3</v>
      </c>
      <c r="C223" s="69">
        <v>499.9191500000004</v>
      </c>
      <c r="D223" s="4">
        <f t="shared" si="45"/>
        <v>0.66013356661824962</v>
      </c>
      <c r="E223" s="10">
        <v>15</v>
      </c>
      <c r="F223" s="5">
        <f t="shared" si="54"/>
        <v>1</v>
      </c>
      <c r="G223" s="5">
        <v>10</v>
      </c>
      <c r="H223" s="40">
        <f t="shared" si="51"/>
        <v>0.79608013997094984</v>
      </c>
      <c r="I223" s="41">
        <v>2291</v>
      </c>
      <c r="J223" s="33">
        <f t="shared" si="46"/>
        <v>208.27272727272728</v>
      </c>
      <c r="K223" s="33">
        <f t="shared" si="47"/>
        <v>165.8</v>
      </c>
      <c r="L223" s="33">
        <f t="shared" si="48"/>
        <v>-42.472727272727269</v>
      </c>
      <c r="M223" s="33">
        <v>150.69999999999999</v>
      </c>
      <c r="N223" s="33">
        <f t="shared" si="49"/>
        <v>316.5</v>
      </c>
      <c r="O223" s="33"/>
      <c r="P223" s="33">
        <f t="shared" si="50"/>
        <v>316.5</v>
      </c>
      <c r="Q223" s="65"/>
      <c r="R223" s="65"/>
      <c r="S223" s="1"/>
      <c r="T223" s="67"/>
      <c r="U223" s="1"/>
      <c r="Y223" s="1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9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9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9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9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9"/>
      <c r="FF223" s="8"/>
      <c r="FG223" s="8"/>
    </row>
    <row r="224" spans="1:163" s="2" customFormat="1" ht="17.100000000000001" customHeight="1">
      <c r="A224" s="42" t="s">
        <v>208</v>
      </c>
      <c r="B224" s="69">
        <v>2431.5</v>
      </c>
      <c r="C224" s="69">
        <v>1802.8212599999997</v>
      </c>
      <c r="D224" s="4">
        <f t="shared" si="45"/>
        <v>0.74144407156076486</v>
      </c>
      <c r="E224" s="10">
        <v>15</v>
      </c>
      <c r="F224" s="5">
        <f t="shared" si="54"/>
        <v>1</v>
      </c>
      <c r="G224" s="5">
        <v>10</v>
      </c>
      <c r="H224" s="40">
        <f t="shared" si="51"/>
        <v>0.84486644293645896</v>
      </c>
      <c r="I224" s="41">
        <v>228</v>
      </c>
      <c r="J224" s="33">
        <f t="shared" si="46"/>
        <v>20.727272727272727</v>
      </c>
      <c r="K224" s="33">
        <f t="shared" si="47"/>
        <v>17.5</v>
      </c>
      <c r="L224" s="33">
        <f t="shared" si="48"/>
        <v>-3.2272727272727266</v>
      </c>
      <c r="M224" s="33">
        <v>8.6</v>
      </c>
      <c r="N224" s="33">
        <f t="shared" si="49"/>
        <v>26.1</v>
      </c>
      <c r="O224" s="33"/>
      <c r="P224" s="33">
        <f t="shared" si="50"/>
        <v>26.1</v>
      </c>
      <c r="Q224" s="65"/>
      <c r="R224" s="65"/>
      <c r="S224" s="1"/>
      <c r="T224" s="67"/>
      <c r="U224" s="1"/>
      <c r="Y224" s="1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9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9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9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9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9"/>
      <c r="FF224" s="8"/>
      <c r="FG224" s="8"/>
    </row>
    <row r="225" spans="1:163" s="2" customFormat="1" ht="17.100000000000001" customHeight="1">
      <c r="A225" s="42" t="s">
        <v>209</v>
      </c>
      <c r="B225" s="69">
        <v>216.7</v>
      </c>
      <c r="C225" s="69">
        <v>48.327259999999896</v>
      </c>
      <c r="D225" s="4">
        <f t="shared" si="45"/>
        <v>0.2230145823719423</v>
      </c>
      <c r="E225" s="10">
        <v>15</v>
      </c>
      <c r="F225" s="5">
        <f t="shared" si="54"/>
        <v>1</v>
      </c>
      <c r="G225" s="5">
        <v>10</v>
      </c>
      <c r="H225" s="40">
        <f t="shared" si="51"/>
        <v>0.53380874942316536</v>
      </c>
      <c r="I225" s="41">
        <v>1018</v>
      </c>
      <c r="J225" s="33">
        <f t="shared" si="46"/>
        <v>92.545454545454547</v>
      </c>
      <c r="K225" s="33">
        <f t="shared" si="47"/>
        <v>49.4</v>
      </c>
      <c r="L225" s="33">
        <f t="shared" si="48"/>
        <v>-43.145454545454548</v>
      </c>
      <c r="M225" s="33">
        <v>122.3</v>
      </c>
      <c r="N225" s="33">
        <f t="shared" si="49"/>
        <v>171.7</v>
      </c>
      <c r="O225" s="33"/>
      <c r="P225" s="33">
        <f t="shared" si="50"/>
        <v>171.7</v>
      </c>
      <c r="Q225" s="65"/>
      <c r="R225" s="65"/>
      <c r="S225" s="1"/>
      <c r="T225" s="67"/>
      <c r="U225" s="1"/>
      <c r="Y225" s="1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9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9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9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9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9"/>
      <c r="FF225" s="8"/>
      <c r="FG225" s="8"/>
    </row>
    <row r="226" spans="1:163" s="2" customFormat="1" ht="17.100000000000001" customHeight="1">
      <c r="A226" s="42" t="s">
        <v>210</v>
      </c>
      <c r="B226" s="69">
        <v>462.9</v>
      </c>
      <c r="C226" s="69">
        <v>105.14103999999992</v>
      </c>
      <c r="D226" s="4">
        <f t="shared" si="45"/>
        <v>0.22713553683300913</v>
      </c>
      <c r="E226" s="10">
        <v>15</v>
      </c>
      <c r="F226" s="5">
        <f t="shared" si="54"/>
        <v>1</v>
      </c>
      <c r="G226" s="5">
        <v>10</v>
      </c>
      <c r="H226" s="40">
        <f t="shared" si="51"/>
        <v>0.5362813220998055</v>
      </c>
      <c r="I226" s="41">
        <v>2269</v>
      </c>
      <c r="J226" s="33">
        <f t="shared" si="46"/>
        <v>206.27272727272728</v>
      </c>
      <c r="K226" s="33">
        <f t="shared" si="47"/>
        <v>110.6</v>
      </c>
      <c r="L226" s="33">
        <f t="shared" si="48"/>
        <v>-95.672727272727286</v>
      </c>
      <c r="M226" s="33">
        <v>204.3</v>
      </c>
      <c r="N226" s="33">
        <f t="shared" si="49"/>
        <v>314.89999999999998</v>
      </c>
      <c r="O226" s="33"/>
      <c r="P226" s="33">
        <f t="shared" si="50"/>
        <v>314.89999999999998</v>
      </c>
      <c r="Q226" s="65"/>
      <c r="R226" s="65"/>
      <c r="S226" s="1"/>
      <c r="T226" s="67"/>
      <c r="U226" s="1"/>
      <c r="Y226" s="1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9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9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9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9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9"/>
      <c r="FF226" s="8"/>
      <c r="FG226" s="8"/>
    </row>
    <row r="227" spans="1:163" s="2" customFormat="1" ht="17.100000000000001" customHeight="1">
      <c r="A227" s="42" t="s">
        <v>211</v>
      </c>
      <c r="B227" s="69">
        <v>2130</v>
      </c>
      <c r="C227" s="69">
        <v>1921.94696</v>
      </c>
      <c r="D227" s="4">
        <f t="shared" si="45"/>
        <v>0.90232251643192485</v>
      </c>
      <c r="E227" s="10">
        <v>15</v>
      </c>
      <c r="F227" s="5">
        <f t="shared" si="54"/>
        <v>1</v>
      </c>
      <c r="G227" s="5">
        <v>10</v>
      </c>
      <c r="H227" s="40">
        <f t="shared" si="51"/>
        <v>0.94139350985915482</v>
      </c>
      <c r="I227" s="41">
        <v>631</v>
      </c>
      <c r="J227" s="33">
        <f t="shared" si="46"/>
        <v>57.363636363636367</v>
      </c>
      <c r="K227" s="33">
        <f t="shared" si="47"/>
        <v>54</v>
      </c>
      <c r="L227" s="33">
        <f t="shared" si="48"/>
        <v>-3.3636363636363669</v>
      </c>
      <c r="M227" s="33">
        <v>3</v>
      </c>
      <c r="N227" s="33">
        <f t="shared" si="49"/>
        <v>57</v>
      </c>
      <c r="O227" s="33"/>
      <c r="P227" s="33">
        <f t="shared" si="50"/>
        <v>57</v>
      </c>
      <c r="Q227" s="65"/>
      <c r="R227" s="65"/>
      <c r="S227" s="1"/>
      <c r="T227" s="67"/>
      <c r="U227" s="1"/>
      <c r="Y227" s="1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9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9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9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9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9"/>
      <c r="FF227" s="8"/>
      <c r="FG227" s="8"/>
    </row>
    <row r="228" spans="1:163" s="2" customFormat="1" ht="17.100000000000001" customHeight="1">
      <c r="A228" s="42" t="s">
        <v>212</v>
      </c>
      <c r="B228" s="69">
        <v>63.5</v>
      </c>
      <c r="C228" s="69">
        <v>24.302439999999944</v>
      </c>
      <c r="D228" s="4">
        <f t="shared" si="45"/>
        <v>0.38271559055118021</v>
      </c>
      <c r="E228" s="10">
        <v>15</v>
      </c>
      <c r="F228" s="5">
        <f t="shared" si="54"/>
        <v>1</v>
      </c>
      <c r="G228" s="5">
        <v>10</v>
      </c>
      <c r="H228" s="40">
        <f t="shared" si="51"/>
        <v>0.6296293543307081</v>
      </c>
      <c r="I228" s="41">
        <v>902</v>
      </c>
      <c r="J228" s="33">
        <f t="shared" si="46"/>
        <v>82</v>
      </c>
      <c r="K228" s="33">
        <f t="shared" si="47"/>
        <v>51.6</v>
      </c>
      <c r="L228" s="33">
        <f t="shared" si="48"/>
        <v>-30.4</v>
      </c>
      <c r="M228" s="33">
        <v>112.4</v>
      </c>
      <c r="N228" s="33">
        <f t="shared" si="49"/>
        <v>164</v>
      </c>
      <c r="O228" s="33"/>
      <c r="P228" s="33">
        <f t="shared" si="50"/>
        <v>164</v>
      </c>
      <c r="Q228" s="65"/>
      <c r="R228" s="65"/>
      <c r="S228" s="1"/>
      <c r="T228" s="67"/>
      <c r="U228" s="1"/>
      <c r="V228" s="1"/>
      <c r="W228" s="1"/>
      <c r="X228" s="1"/>
      <c r="Y228" s="1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9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9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9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9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9"/>
      <c r="FF228" s="8"/>
      <c r="FG228" s="8"/>
    </row>
    <row r="229" spans="1:163" s="2" customFormat="1" ht="17.100000000000001" customHeight="1">
      <c r="A229" s="17" t="s">
        <v>213</v>
      </c>
      <c r="B229" s="70"/>
      <c r="C229" s="7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65"/>
      <c r="R229" s="65"/>
      <c r="S229" s="1"/>
      <c r="T229" s="67"/>
      <c r="U229" s="1"/>
      <c r="V229" s="1"/>
      <c r="W229" s="1"/>
      <c r="X229" s="1"/>
      <c r="Y229" s="1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9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9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9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9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9"/>
      <c r="FF229" s="8"/>
      <c r="FG229" s="8"/>
    </row>
    <row r="230" spans="1:163" s="2" customFormat="1" ht="17.25" customHeight="1">
      <c r="A230" s="13" t="s">
        <v>214</v>
      </c>
      <c r="B230" s="69">
        <v>164.6</v>
      </c>
      <c r="C230" s="69">
        <v>156.37978000000015</v>
      </c>
      <c r="D230" s="4">
        <f t="shared" si="45"/>
        <v>0.95005941676792316</v>
      </c>
      <c r="E230" s="10">
        <v>15</v>
      </c>
      <c r="F230" s="5">
        <f>F$44</f>
        <v>1</v>
      </c>
      <c r="G230" s="5">
        <v>10</v>
      </c>
      <c r="H230" s="40">
        <f t="shared" si="51"/>
        <v>0.97003565006075387</v>
      </c>
      <c r="I230" s="41">
        <v>1323</v>
      </c>
      <c r="J230" s="33">
        <f t="shared" si="46"/>
        <v>120.27272727272727</v>
      </c>
      <c r="K230" s="33">
        <f t="shared" si="47"/>
        <v>116.7</v>
      </c>
      <c r="L230" s="33">
        <f t="shared" si="48"/>
        <v>-3.5727272727272634</v>
      </c>
      <c r="M230" s="33">
        <v>24</v>
      </c>
      <c r="N230" s="33">
        <f t="shared" si="49"/>
        <v>140.69999999999999</v>
      </c>
      <c r="O230" s="33"/>
      <c r="P230" s="33">
        <f t="shared" si="50"/>
        <v>140.69999999999999</v>
      </c>
      <c r="Q230" s="65"/>
      <c r="R230" s="65"/>
      <c r="S230" s="1"/>
      <c r="T230" s="67"/>
      <c r="U230" s="1"/>
      <c r="V230" s="1"/>
      <c r="W230" s="1"/>
      <c r="X230" s="1"/>
      <c r="Y230" s="1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9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9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9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9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9"/>
      <c r="FF230" s="8"/>
      <c r="FG230" s="8"/>
    </row>
    <row r="231" spans="1:163" s="2" customFormat="1" ht="17.100000000000001" customHeight="1">
      <c r="A231" s="13" t="s">
        <v>143</v>
      </c>
      <c r="B231" s="69">
        <v>167.9</v>
      </c>
      <c r="C231" s="69">
        <v>1303.3425099999999</v>
      </c>
      <c r="D231" s="4">
        <f t="shared" si="45"/>
        <v>1.3</v>
      </c>
      <c r="E231" s="10">
        <v>15</v>
      </c>
      <c r="F231" s="5">
        <f t="shared" ref="F231:F238" si="55">F$44</f>
        <v>1</v>
      </c>
      <c r="G231" s="5">
        <v>10</v>
      </c>
      <c r="H231" s="40">
        <f t="shared" si="51"/>
        <v>1.18</v>
      </c>
      <c r="I231" s="41">
        <v>1188</v>
      </c>
      <c r="J231" s="33">
        <f t="shared" si="46"/>
        <v>108</v>
      </c>
      <c r="K231" s="33">
        <f t="shared" si="47"/>
        <v>127.4</v>
      </c>
      <c r="L231" s="33">
        <f t="shared" si="48"/>
        <v>19.400000000000006</v>
      </c>
      <c r="M231" s="33">
        <v>49.7</v>
      </c>
      <c r="N231" s="33">
        <f t="shared" si="49"/>
        <v>177.1</v>
      </c>
      <c r="O231" s="33"/>
      <c r="P231" s="33">
        <f t="shared" si="50"/>
        <v>177.1</v>
      </c>
      <c r="Q231" s="65"/>
      <c r="R231" s="65"/>
      <c r="S231" s="1"/>
      <c r="T231" s="67"/>
      <c r="Y231" s="1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9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9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9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9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9"/>
      <c r="FF231" s="8"/>
      <c r="FG231" s="8"/>
    </row>
    <row r="232" spans="1:163" s="2" customFormat="1" ht="17.100000000000001" customHeight="1">
      <c r="A232" s="13" t="s">
        <v>215</v>
      </c>
      <c r="B232" s="69">
        <v>64.900000000000006</v>
      </c>
      <c r="C232" s="69">
        <v>205.27460000000002</v>
      </c>
      <c r="D232" s="4">
        <f t="shared" si="45"/>
        <v>1.3</v>
      </c>
      <c r="E232" s="10">
        <v>15</v>
      </c>
      <c r="F232" s="5">
        <f t="shared" si="55"/>
        <v>1</v>
      </c>
      <c r="G232" s="5">
        <v>10</v>
      </c>
      <c r="H232" s="40">
        <f t="shared" si="51"/>
        <v>1.18</v>
      </c>
      <c r="I232" s="41">
        <v>1187</v>
      </c>
      <c r="J232" s="33">
        <f t="shared" si="46"/>
        <v>107.90909090909091</v>
      </c>
      <c r="K232" s="33">
        <f t="shared" si="47"/>
        <v>127.3</v>
      </c>
      <c r="L232" s="33">
        <f t="shared" si="48"/>
        <v>19.390909090909091</v>
      </c>
      <c r="M232" s="33">
        <v>41</v>
      </c>
      <c r="N232" s="33">
        <f t="shared" si="49"/>
        <v>168.3</v>
      </c>
      <c r="O232" s="33"/>
      <c r="P232" s="33">
        <f t="shared" si="50"/>
        <v>168.3</v>
      </c>
      <c r="Q232" s="65"/>
      <c r="R232" s="65"/>
      <c r="S232" s="1"/>
      <c r="T232" s="67"/>
      <c r="U232" s="1"/>
      <c r="V232" s="1"/>
      <c r="W232" s="1"/>
      <c r="X232" s="1"/>
      <c r="Y232" s="1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9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9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9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9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9"/>
      <c r="FF232" s="8"/>
      <c r="FG232" s="8"/>
    </row>
    <row r="233" spans="1:163" s="2" customFormat="1" ht="17.100000000000001" customHeight="1">
      <c r="A233" s="13" t="s">
        <v>216</v>
      </c>
      <c r="B233" s="69">
        <v>356.8</v>
      </c>
      <c r="C233" s="69">
        <v>182.77375000000012</v>
      </c>
      <c r="D233" s="4">
        <f t="shared" si="45"/>
        <v>0.51225826793722007</v>
      </c>
      <c r="E233" s="10">
        <v>15</v>
      </c>
      <c r="F233" s="5">
        <f t="shared" si="55"/>
        <v>1</v>
      </c>
      <c r="G233" s="5">
        <v>10</v>
      </c>
      <c r="H233" s="40">
        <f t="shared" si="51"/>
        <v>0.70735496076233206</v>
      </c>
      <c r="I233" s="41">
        <v>1161</v>
      </c>
      <c r="J233" s="33">
        <f t="shared" si="46"/>
        <v>105.54545454545455</v>
      </c>
      <c r="K233" s="33">
        <f t="shared" si="47"/>
        <v>74.7</v>
      </c>
      <c r="L233" s="33">
        <f t="shared" si="48"/>
        <v>-30.845454545454544</v>
      </c>
      <c r="M233" s="33">
        <v>97.6</v>
      </c>
      <c r="N233" s="33">
        <f t="shared" si="49"/>
        <v>172.3</v>
      </c>
      <c r="O233" s="33"/>
      <c r="P233" s="33">
        <f t="shared" si="50"/>
        <v>172.3</v>
      </c>
      <c r="Q233" s="65"/>
      <c r="R233" s="65"/>
      <c r="S233" s="1"/>
      <c r="T233" s="67"/>
      <c r="U233" s="1"/>
      <c r="V233" s="1"/>
      <c r="W233" s="1"/>
      <c r="X233" s="1"/>
      <c r="Y233" s="1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9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9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9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9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9"/>
      <c r="FF233" s="8"/>
      <c r="FG233" s="8"/>
    </row>
    <row r="234" spans="1:163" s="2" customFormat="1" ht="17.100000000000001" customHeight="1">
      <c r="A234" s="42" t="s">
        <v>217</v>
      </c>
      <c r="B234" s="69">
        <v>334.2</v>
      </c>
      <c r="C234" s="69">
        <v>197.15832000000006</v>
      </c>
      <c r="D234" s="4">
        <f t="shared" si="45"/>
        <v>0.58994111310592479</v>
      </c>
      <c r="E234" s="10">
        <v>15</v>
      </c>
      <c r="F234" s="5">
        <f t="shared" si="55"/>
        <v>1</v>
      </c>
      <c r="G234" s="5">
        <v>10</v>
      </c>
      <c r="H234" s="40">
        <f t="shared" si="51"/>
        <v>0.75396466786355487</v>
      </c>
      <c r="I234" s="41">
        <v>185</v>
      </c>
      <c r="J234" s="33">
        <f t="shared" si="46"/>
        <v>16.818181818181817</v>
      </c>
      <c r="K234" s="33">
        <f t="shared" si="47"/>
        <v>12.7</v>
      </c>
      <c r="L234" s="33">
        <f t="shared" si="48"/>
        <v>-4.1181818181818173</v>
      </c>
      <c r="M234" s="33">
        <v>10.8</v>
      </c>
      <c r="N234" s="33">
        <f t="shared" si="49"/>
        <v>23.5</v>
      </c>
      <c r="O234" s="33"/>
      <c r="P234" s="33">
        <f t="shared" si="50"/>
        <v>23.5</v>
      </c>
      <c r="Q234" s="65"/>
      <c r="R234" s="65"/>
      <c r="S234" s="1"/>
      <c r="T234" s="67"/>
      <c r="U234" s="1"/>
      <c r="V234" s="1"/>
      <c r="W234" s="1"/>
      <c r="X234" s="1"/>
      <c r="Y234" s="1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9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9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9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9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9"/>
      <c r="FF234" s="8"/>
      <c r="FG234" s="8"/>
    </row>
    <row r="235" spans="1:163" s="2" customFormat="1" ht="17.100000000000001" customHeight="1">
      <c r="A235" s="13" t="s">
        <v>218</v>
      </c>
      <c r="B235" s="69">
        <v>5588.8</v>
      </c>
      <c r="C235" s="69">
        <v>6396.2840500000011</v>
      </c>
      <c r="D235" s="4">
        <f t="shared" si="45"/>
        <v>1.1444825454480392</v>
      </c>
      <c r="E235" s="10">
        <v>15</v>
      </c>
      <c r="F235" s="5">
        <f t="shared" si="55"/>
        <v>1</v>
      </c>
      <c r="G235" s="5">
        <v>10</v>
      </c>
      <c r="H235" s="40">
        <f t="shared" si="51"/>
        <v>1.0866895272688235</v>
      </c>
      <c r="I235" s="41">
        <v>429</v>
      </c>
      <c r="J235" s="33">
        <f t="shared" si="46"/>
        <v>39</v>
      </c>
      <c r="K235" s="33">
        <f t="shared" si="47"/>
        <v>42.4</v>
      </c>
      <c r="L235" s="33">
        <f t="shared" si="48"/>
        <v>3.3999999999999986</v>
      </c>
      <c r="M235" s="33">
        <v>22.4</v>
      </c>
      <c r="N235" s="33">
        <f t="shared" si="49"/>
        <v>64.8</v>
      </c>
      <c r="O235" s="33"/>
      <c r="P235" s="33">
        <f t="shared" si="50"/>
        <v>64.8</v>
      </c>
      <c r="Q235" s="65"/>
      <c r="R235" s="65"/>
      <c r="S235" s="1"/>
      <c r="T235" s="67"/>
      <c r="U235" s="1"/>
      <c r="V235" s="1"/>
      <c r="W235" s="1"/>
      <c r="X235" s="1"/>
      <c r="Y235" s="1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9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9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9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9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9"/>
      <c r="FF235" s="8"/>
      <c r="FG235" s="8"/>
    </row>
    <row r="236" spans="1:163" s="2" customFormat="1" ht="17.100000000000001" customHeight="1">
      <c r="A236" s="13" t="s">
        <v>219</v>
      </c>
      <c r="B236" s="69">
        <v>106.4</v>
      </c>
      <c r="C236" s="69">
        <v>47.864109999999989</v>
      </c>
      <c r="D236" s="4">
        <f t="shared" si="45"/>
        <v>0.44985065789473672</v>
      </c>
      <c r="E236" s="10">
        <v>15</v>
      </c>
      <c r="F236" s="5">
        <f t="shared" si="55"/>
        <v>1</v>
      </c>
      <c r="G236" s="5">
        <v>10</v>
      </c>
      <c r="H236" s="40">
        <f t="shared" si="51"/>
        <v>0.669910394736842</v>
      </c>
      <c r="I236" s="41">
        <v>1697</v>
      </c>
      <c r="J236" s="33">
        <f t="shared" si="46"/>
        <v>154.27272727272728</v>
      </c>
      <c r="K236" s="33">
        <f t="shared" si="47"/>
        <v>103.3</v>
      </c>
      <c r="L236" s="33">
        <f t="shared" si="48"/>
        <v>-50.972727272727283</v>
      </c>
      <c r="M236" s="33">
        <v>103.9</v>
      </c>
      <c r="N236" s="33">
        <f t="shared" si="49"/>
        <v>207.2</v>
      </c>
      <c r="O236" s="33"/>
      <c r="P236" s="33">
        <f t="shared" si="50"/>
        <v>207.2</v>
      </c>
      <c r="Q236" s="65"/>
      <c r="R236" s="65"/>
      <c r="S236" s="1"/>
      <c r="T236" s="67"/>
      <c r="U236" s="1"/>
      <c r="V236" s="1"/>
      <c r="W236" s="1"/>
      <c r="X236" s="1"/>
      <c r="Y236" s="1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9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9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9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9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9"/>
      <c r="FF236" s="8"/>
      <c r="FG236" s="8"/>
    </row>
    <row r="237" spans="1:163" s="2" customFormat="1" ht="17.100000000000001" customHeight="1">
      <c r="A237" s="13" t="s">
        <v>220</v>
      </c>
      <c r="B237" s="69">
        <v>857.3</v>
      </c>
      <c r="C237" s="69">
        <v>791.48304999999982</v>
      </c>
      <c r="D237" s="4">
        <f t="shared" si="45"/>
        <v>0.92322763326723423</v>
      </c>
      <c r="E237" s="10">
        <v>15</v>
      </c>
      <c r="F237" s="5">
        <f t="shared" si="55"/>
        <v>1</v>
      </c>
      <c r="G237" s="5">
        <v>10</v>
      </c>
      <c r="H237" s="40">
        <f t="shared" si="51"/>
        <v>0.95393657996034054</v>
      </c>
      <c r="I237" s="41">
        <v>1386</v>
      </c>
      <c r="J237" s="33">
        <f t="shared" si="46"/>
        <v>126</v>
      </c>
      <c r="K237" s="33">
        <f t="shared" si="47"/>
        <v>120.2</v>
      </c>
      <c r="L237" s="33">
        <f t="shared" si="48"/>
        <v>-5.7999999999999972</v>
      </c>
      <c r="M237" s="33">
        <v>35.700000000000003</v>
      </c>
      <c r="N237" s="33">
        <f t="shared" si="49"/>
        <v>155.9</v>
      </c>
      <c r="O237" s="33"/>
      <c r="P237" s="33">
        <f t="shared" si="50"/>
        <v>155.9</v>
      </c>
      <c r="Q237" s="65"/>
      <c r="R237" s="65"/>
      <c r="S237" s="1"/>
      <c r="T237" s="67"/>
      <c r="U237" s="1"/>
      <c r="V237" s="1"/>
      <c r="W237" s="1"/>
      <c r="X237" s="1"/>
      <c r="Y237" s="1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9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9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9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9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9"/>
      <c r="FF237" s="8"/>
      <c r="FG237" s="8"/>
    </row>
    <row r="238" spans="1:163" s="2" customFormat="1" ht="17.100000000000001" customHeight="1">
      <c r="A238" s="13" t="s">
        <v>221</v>
      </c>
      <c r="B238" s="69">
        <v>824</v>
      </c>
      <c r="C238" s="69">
        <v>1136.0156099999995</v>
      </c>
      <c r="D238" s="4">
        <f t="shared" si="45"/>
        <v>1.2178659720873786</v>
      </c>
      <c r="E238" s="10">
        <v>15</v>
      </c>
      <c r="F238" s="5">
        <f t="shared" si="55"/>
        <v>1</v>
      </c>
      <c r="G238" s="5">
        <v>10</v>
      </c>
      <c r="H238" s="40">
        <f t="shared" si="51"/>
        <v>1.1307195832524273</v>
      </c>
      <c r="I238" s="41">
        <v>1934</v>
      </c>
      <c r="J238" s="33">
        <f t="shared" si="46"/>
        <v>175.81818181818181</v>
      </c>
      <c r="K238" s="33">
        <f t="shared" si="47"/>
        <v>198.8</v>
      </c>
      <c r="L238" s="33">
        <f t="shared" si="48"/>
        <v>22.981818181818198</v>
      </c>
      <c r="M238" s="33">
        <v>88.3</v>
      </c>
      <c r="N238" s="33">
        <f t="shared" si="49"/>
        <v>287.10000000000002</v>
      </c>
      <c r="O238" s="33"/>
      <c r="P238" s="33">
        <f t="shared" si="50"/>
        <v>287.10000000000002</v>
      </c>
      <c r="Q238" s="65"/>
      <c r="R238" s="65"/>
      <c r="S238" s="1"/>
      <c r="T238" s="67"/>
      <c r="U238" s="1"/>
      <c r="V238" s="1"/>
      <c r="W238" s="1"/>
      <c r="X238" s="1"/>
      <c r="Y238" s="1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9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9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9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9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9"/>
      <c r="FF238" s="8"/>
      <c r="FG238" s="8"/>
    </row>
    <row r="239" spans="1:163" s="2" customFormat="1" ht="17.100000000000001" customHeight="1">
      <c r="A239" s="17" t="s">
        <v>222</v>
      </c>
      <c r="B239" s="70"/>
      <c r="C239" s="7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65"/>
      <c r="R239" s="65"/>
      <c r="S239" s="1"/>
      <c r="T239" s="67"/>
      <c r="U239" s="1"/>
      <c r="V239" s="1"/>
      <c r="W239" s="1"/>
      <c r="X239" s="1"/>
      <c r="Y239" s="1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9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9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9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9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9"/>
      <c r="FF239" s="8"/>
      <c r="FG239" s="8"/>
    </row>
    <row r="240" spans="1:163" s="2" customFormat="1" ht="17.100000000000001" customHeight="1">
      <c r="A240" s="13" t="s">
        <v>223</v>
      </c>
      <c r="B240" s="69">
        <v>76.599999999999994</v>
      </c>
      <c r="C240" s="69">
        <v>117.3933500000001</v>
      </c>
      <c r="D240" s="4">
        <f t="shared" si="45"/>
        <v>1.2332550261096606</v>
      </c>
      <c r="E240" s="10">
        <v>15</v>
      </c>
      <c r="F240" s="5">
        <f>F$45</f>
        <v>1</v>
      </c>
      <c r="G240" s="5">
        <v>10</v>
      </c>
      <c r="H240" s="40">
        <f t="shared" si="51"/>
        <v>1.1399530156657964</v>
      </c>
      <c r="I240" s="41">
        <v>1965</v>
      </c>
      <c r="J240" s="33">
        <f t="shared" si="46"/>
        <v>178.63636363636363</v>
      </c>
      <c r="K240" s="33">
        <f t="shared" si="47"/>
        <v>203.6</v>
      </c>
      <c r="L240" s="33">
        <f t="shared" si="48"/>
        <v>24.963636363636368</v>
      </c>
      <c r="M240" s="33">
        <v>29.1</v>
      </c>
      <c r="N240" s="33">
        <f t="shared" si="49"/>
        <v>232.7</v>
      </c>
      <c r="O240" s="33"/>
      <c r="P240" s="33">
        <f t="shared" si="50"/>
        <v>232.7</v>
      </c>
      <c r="Q240" s="65"/>
      <c r="R240" s="65"/>
      <c r="S240" s="1"/>
      <c r="T240" s="67"/>
      <c r="X240" s="1"/>
      <c r="Y240" s="1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9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9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9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9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9"/>
      <c r="FF240" s="8"/>
      <c r="FG240" s="8"/>
    </row>
    <row r="241" spans="1:163" s="2" customFormat="1" ht="17.100000000000001" customHeight="1">
      <c r="A241" s="13" t="s">
        <v>224</v>
      </c>
      <c r="B241" s="69">
        <v>164.2</v>
      </c>
      <c r="C241" s="69">
        <v>922.35118</v>
      </c>
      <c r="D241" s="4">
        <f t="shared" si="45"/>
        <v>1.3</v>
      </c>
      <c r="E241" s="10">
        <v>15</v>
      </c>
      <c r="F241" s="5">
        <f t="shared" ref="F241:F247" si="56">F$45</f>
        <v>1</v>
      </c>
      <c r="G241" s="5">
        <v>10</v>
      </c>
      <c r="H241" s="40">
        <f t="shared" si="51"/>
        <v>1.18</v>
      </c>
      <c r="I241" s="41">
        <v>1614</v>
      </c>
      <c r="J241" s="33">
        <f t="shared" si="46"/>
        <v>146.72727272727272</v>
      </c>
      <c r="K241" s="33">
        <f t="shared" si="47"/>
        <v>173.1</v>
      </c>
      <c r="L241" s="33">
        <f t="shared" si="48"/>
        <v>26.372727272727275</v>
      </c>
      <c r="M241" s="33">
        <v>-40.9</v>
      </c>
      <c r="N241" s="33">
        <f t="shared" si="49"/>
        <v>132.19999999999999</v>
      </c>
      <c r="O241" s="33"/>
      <c r="P241" s="33">
        <f t="shared" si="50"/>
        <v>132.19999999999999</v>
      </c>
      <c r="Q241" s="65"/>
      <c r="R241" s="65"/>
      <c r="S241" s="1"/>
      <c r="T241" s="67"/>
      <c r="U241" s="1"/>
      <c r="V241" s="1"/>
      <c r="W241" s="1"/>
      <c r="X241" s="1"/>
      <c r="Y241" s="1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9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9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9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9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9"/>
      <c r="FF241" s="8"/>
      <c r="FG241" s="8"/>
    </row>
    <row r="242" spans="1:163" s="2" customFormat="1" ht="17.100000000000001" customHeight="1">
      <c r="A242" s="13" t="s">
        <v>225</v>
      </c>
      <c r="B242" s="69">
        <v>135.30000000000001</v>
      </c>
      <c r="C242" s="69">
        <v>247.80164000000013</v>
      </c>
      <c r="D242" s="4">
        <f t="shared" si="45"/>
        <v>1.263149770879527</v>
      </c>
      <c r="E242" s="10">
        <v>15</v>
      </c>
      <c r="F242" s="5">
        <f t="shared" si="56"/>
        <v>1</v>
      </c>
      <c r="G242" s="5">
        <v>10</v>
      </c>
      <c r="H242" s="40">
        <f t="shared" si="51"/>
        <v>1.1578898625277163</v>
      </c>
      <c r="I242" s="41">
        <v>3022</v>
      </c>
      <c r="J242" s="33">
        <f t="shared" si="46"/>
        <v>274.72727272727275</v>
      </c>
      <c r="K242" s="33">
        <f t="shared" si="47"/>
        <v>318.10000000000002</v>
      </c>
      <c r="L242" s="33">
        <f t="shared" si="48"/>
        <v>43.372727272727275</v>
      </c>
      <c r="M242" s="33">
        <v>-73.400000000000006</v>
      </c>
      <c r="N242" s="33">
        <f t="shared" si="49"/>
        <v>244.7</v>
      </c>
      <c r="O242" s="33"/>
      <c r="P242" s="33">
        <f t="shared" si="50"/>
        <v>244.7</v>
      </c>
      <c r="Q242" s="65"/>
      <c r="R242" s="65"/>
      <c r="S242" s="1"/>
      <c r="T242" s="67"/>
      <c r="U242" s="1"/>
      <c r="V242" s="1"/>
      <c r="W242" s="1"/>
      <c r="X242" s="1"/>
      <c r="Y242" s="1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9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9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9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9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9"/>
      <c r="FF242" s="8"/>
      <c r="FG242" s="8"/>
    </row>
    <row r="243" spans="1:163" s="2" customFormat="1" ht="17.100000000000001" customHeight="1">
      <c r="A243" s="13" t="s">
        <v>226</v>
      </c>
      <c r="B243" s="69">
        <v>1081.7</v>
      </c>
      <c r="C243" s="69">
        <v>359.33975000000021</v>
      </c>
      <c r="D243" s="4">
        <f t="shared" si="45"/>
        <v>0.33219908477396709</v>
      </c>
      <c r="E243" s="10">
        <v>15</v>
      </c>
      <c r="F243" s="5">
        <f t="shared" si="56"/>
        <v>1</v>
      </c>
      <c r="G243" s="5">
        <v>10</v>
      </c>
      <c r="H243" s="40">
        <f t="shared" si="51"/>
        <v>0.59931945086438032</v>
      </c>
      <c r="I243" s="41">
        <v>2316</v>
      </c>
      <c r="J243" s="33">
        <f t="shared" si="46"/>
        <v>210.54545454545453</v>
      </c>
      <c r="K243" s="33">
        <f t="shared" si="47"/>
        <v>126.2</v>
      </c>
      <c r="L243" s="33">
        <f t="shared" si="48"/>
        <v>-84.34545454545453</v>
      </c>
      <c r="M243" s="33">
        <v>134</v>
      </c>
      <c r="N243" s="33">
        <f t="shared" si="49"/>
        <v>260.2</v>
      </c>
      <c r="O243" s="33"/>
      <c r="P243" s="33">
        <f t="shared" si="50"/>
        <v>260.2</v>
      </c>
      <c r="Q243" s="65"/>
      <c r="R243" s="65"/>
      <c r="S243" s="1"/>
      <c r="T243" s="67"/>
      <c r="Y243" s="1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9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9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9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9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9"/>
      <c r="FF243" s="8"/>
      <c r="FG243" s="8"/>
    </row>
    <row r="244" spans="1:163" s="2" customFormat="1" ht="17.100000000000001" customHeight="1">
      <c r="A244" s="13" t="s">
        <v>227</v>
      </c>
      <c r="B244" s="69">
        <v>70</v>
      </c>
      <c r="C244" s="69">
        <v>191.18307000000013</v>
      </c>
      <c r="D244" s="4">
        <f t="shared" si="45"/>
        <v>1.3</v>
      </c>
      <c r="E244" s="10">
        <v>15</v>
      </c>
      <c r="F244" s="5">
        <f t="shared" si="56"/>
        <v>1</v>
      </c>
      <c r="G244" s="5">
        <v>10</v>
      </c>
      <c r="H244" s="40">
        <f t="shared" si="51"/>
        <v>1.18</v>
      </c>
      <c r="I244" s="41">
        <v>1101</v>
      </c>
      <c r="J244" s="33">
        <f t="shared" si="46"/>
        <v>100.09090909090909</v>
      </c>
      <c r="K244" s="33">
        <f t="shared" si="47"/>
        <v>118.1</v>
      </c>
      <c r="L244" s="33">
        <f t="shared" si="48"/>
        <v>18.009090909090901</v>
      </c>
      <c r="M244" s="33">
        <v>49.1</v>
      </c>
      <c r="N244" s="33">
        <f t="shared" si="49"/>
        <v>167.2</v>
      </c>
      <c r="O244" s="33"/>
      <c r="P244" s="33">
        <f t="shared" si="50"/>
        <v>167.2</v>
      </c>
      <c r="Q244" s="65"/>
      <c r="R244" s="65"/>
      <c r="S244" s="1"/>
      <c r="T244" s="67"/>
      <c r="Y244" s="1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9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9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9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9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9"/>
      <c r="FF244" s="8"/>
      <c r="FG244" s="8"/>
    </row>
    <row r="245" spans="1:163" s="2" customFormat="1" ht="17.100000000000001" customHeight="1">
      <c r="A245" s="13" t="s">
        <v>228</v>
      </c>
      <c r="B245" s="69">
        <v>161</v>
      </c>
      <c r="C245" s="69">
        <v>123.32595999999997</v>
      </c>
      <c r="D245" s="4">
        <f t="shared" si="45"/>
        <v>0.76599975155279487</v>
      </c>
      <c r="E245" s="10">
        <v>15</v>
      </c>
      <c r="F245" s="5">
        <f t="shared" si="56"/>
        <v>1</v>
      </c>
      <c r="G245" s="5">
        <v>10</v>
      </c>
      <c r="H245" s="40">
        <f t="shared" si="51"/>
        <v>0.8595998509316769</v>
      </c>
      <c r="I245" s="41">
        <v>2133</v>
      </c>
      <c r="J245" s="33">
        <f t="shared" si="46"/>
        <v>193.90909090909091</v>
      </c>
      <c r="K245" s="33">
        <f t="shared" si="47"/>
        <v>166.7</v>
      </c>
      <c r="L245" s="33">
        <f t="shared" si="48"/>
        <v>-27.209090909090918</v>
      </c>
      <c r="M245" s="33">
        <v>7.4</v>
      </c>
      <c r="N245" s="33">
        <f t="shared" si="49"/>
        <v>174.1</v>
      </c>
      <c r="O245" s="33"/>
      <c r="P245" s="33">
        <f t="shared" si="50"/>
        <v>174.1</v>
      </c>
      <c r="Q245" s="65"/>
      <c r="R245" s="65"/>
      <c r="S245" s="1"/>
      <c r="T245" s="67"/>
      <c r="U245" s="1"/>
      <c r="Y245" s="1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9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9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9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9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9"/>
      <c r="FF245" s="8"/>
      <c r="FG245" s="8"/>
    </row>
    <row r="246" spans="1:163" s="2" customFormat="1" ht="17.100000000000001" customHeight="1">
      <c r="A246" s="13" t="s">
        <v>229</v>
      </c>
      <c r="B246" s="69">
        <v>160</v>
      </c>
      <c r="C246" s="69">
        <v>204.09908999999939</v>
      </c>
      <c r="D246" s="4">
        <f t="shared" si="45"/>
        <v>1.2075619312499997</v>
      </c>
      <c r="E246" s="10">
        <v>15</v>
      </c>
      <c r="F246" s="5">
        <f t="shared" si="56"/>
        <v>1</v>
      </c>
      <c r="G246" s="5">
        <v>10</v>
      </c>
      <c r="H246" s="40">
        <f t="shared" si="51"/>
        <v>1.1245371587499999</v>
      </c>
      <c r="I246" s="41">
        <v>4695</v>
      </c>
      <c r="J246" s="33">
        <f t="shared" si="46"/>
        <v>426.81818181818181</v>
      </c>
      <c r="K246" s="33">
        <f t="shared" si="47"/>
        <v>480</v>
      </c>
      <c r="L246" s="33">
        <f t="shared" si="48"/>
        <v>53.181818181818187</v>
      </c>
      <c r="M246" s="33">
        <v>138</v>
      </c>
      <c r="N246" s="33">
        <f t="shared" si="49"/>
        <v>618</v>
      </c>
      <c r="O246" s="33"/>
      <c r="P246" s="33">
        <f t="shared" si="50"/>
        <v>618</v>
      </c>
      <c r="Q246" s="65"/>
      <c r="R246" s="65"/>
      <c r="S246" s="1"/>
      <c r="T246" s="67"/>
      <c r="U246" s="1"/>
      <c r="Y246" s="1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9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9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9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9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9"/>
      <c r="FF246" s="8"/>
      <c r="FG246" s="8"/>
    </row>
    <row r="247" spans="1:163" s="2" customFormat="1" ht="17.100000000000001" customHeight="1">
      <c r="A247" s="13" t="s">
        <v>230</v>
      </c>
      <c r="B247" s="69">
        <v>1412.1</v>
      </c>
      <c r="C247" s="69">
        <v>1172.0234700000008</v>
      </c>
      <c r="D247" s="4">
        <f t="shared" si="45"/>
        <v>0.82998616953473614</v>
      </c>
      <c r="E247" s="10">
        <v>15</v>
      </c>
      <c r="F247" s="5">
        <f t="shared" si="56"/>
        <v>1</v>
      </c>
      <c r="G247" s="5">
        <v>10</v>
      </c>
      <c r="H247" s="40">
        <f t="shared" si="51"/>
        <v>0.89799170172084164</v>
      </c>
      <c r="I247" s="41">
        <v>1370</v>
      </c>
      <c r="J247" s="33">
        <f t="shared" si="46"/>
        <v>124.54545454545455</v>
      </c>
      <c r="K247" s="33">
        <f t="shared" si="47"/>
        <v>111.8</v>
      </c>
      <c r="L247" s="33">
        <f t="shared" si="48"/>
        <v>-12.74545454545455</v>
      </c>
      <c r="M247" s="33">
        <v>27.8</v>
      </c>
      <c r="N247" s="33">
        <f t="shared" si="49"/>
        <v>139.6</v>
      </c>
      <c r="O247" s="33"/>
      <c r="P247" s="33">
        <f t="shared" si="50"/>
        <v>139.6</v>
      </c>
      <c r="Q247" s="65"/>
      <c r="R247" s="65"/>
      <c r="S247" s="1"/>
      <c r="T247" s="67"/>
      <c r="U247" s="1"/>
      <c r="Y247" s="1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9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9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9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9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9"/>
      <c r="FF247" s="8"/>
      <c r="FG247" s="8"/>
    </row>
    <row r="248" spans="1:163" s="2" customFormat="1" ht="17.100000000000001" customHeight="1">
      <c r="A248" s="17" t="s">
        <v>231</v>
      </c>
      <c r="B248" s="70"/>
      <c r="C248" s="7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65"/>
      <c r="R248" s="65"/>
      <c r="S248" s="1"/>
      <c r="T248" s="67"/>
      <c r="U248" s="1"/>
      <c r="V248" s="1"/>
      <c r="W248" s="1"/>
      <c r="X248" s="1"/>
      <c r="Y248" s="1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9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9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9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9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9"/>
      <c r="FF248" s="8"/>
      <c r="FG248" s="8"/>
    </row>
    <row r="249" spans="1:163" s="2" customFormat="1" ht="17.100000000000001" customHeight="1">
      <c r="A249" s="13" t="s">
        <v>232</v>
      </c>
      <c r="B249" s="69">
        <v>32.4</v>
      </c>
      <c r="C249" s="69">
        <v>143.36839999999989</v>
      </c>
      <c r="D249" s="4">
        <f t="shared" ref="D249:D312" si="57">IF(E249=0,0,IF(B249=0,1,IF(C249&lt;0,0,IF(C249/B249&gt;1.2,IF((C249/B249-1.2)*0.1+1.2&gt;1.3,1.3,(C249/B249-1.2)*0.1+1.2),C249/B249))))</f>
        <v>1.3</v>
      </c>
      <c r="E249" s="10">
        <v>15</v>
      </c>
      <c r="F249" s="5">
        <f>F$46</f>
        <v>1</v>
      </c>
      <c r="G249" s="5">
        <v>10</v>
      </c>
      <c r="H249" s="40">
        <f t="shared" si="51"/>
        <v>1.18</v>
      </c>
      <c r="I249" s="41">
        <v>2031</v>
      </c>
      <c r="J249" s="33">
        <f t="shared" ref="J249:J312" si="58">I249/11</f>
        <v>184.63636363636363</v>
      </c>
      <c r="K249" s="33">
        <f t="shared" ref="K249:K312" si="59">ROUND(H249*J249,1)</f>
        <v>217.9</v>
      </c>
      <c r="L249" s="33">
        <f t="shared" ref="L249:L312" si="60">K249-J249</f>
        <v>33.26363636363638</v>
      </c>
      <c r="M249" s="33">
        <v>28.4</v>
      </c>
      <c r="N249" s="33">
        <f t="shared" ref="N249:N312" si="61">IF((K249+M249)&gt;0,ROUND(K249+M249,1),0)</f>
        <v>246.3</v>
      </c>
      <c r="O249" s="33"/>
      <c r="P249" s="33">
        <f t="shared" ref="P249:P312" si="62">ROUND(N249-O249,1)</f>
        <v>246.3</v>
      </c>
      <c r="Q249" s="65"/>
      <c r="R249" s="65"/>
      <c r="S249" s="1"/>
      <c r="T249" s="67"/>
      <c r="U249" s="1"/>
      <c r="V249" s="1"/>
      <c r="W249" s="1"/>
      <c r="X249" s="1"/>
      <c r="Y249" s="1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9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9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9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9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9"/>
      <c r="FF249" s="8"/>
      <c r="FG249" s="8"/>
    </row>
    <row r="250" spans="1:163" s="2" customFormat="1" ht="17.100000000000001" customHeight="1">
      <c r="A250" s="13" t="s">
        <v>233</v>
      </c>
      <c r="B250" s="69">
        <v>155.4</v>
      </c>
      <c r="C250" s="69">
        <v>305.06597000000022</v>
      </c>
      <c r="D250" s="4">
        <f t="shared" si="57"/>
        <v>1.2763101480051482</v>
      </c>
      <c r="E250" s="10">
        <v>15</v>
      </c>
      <c r="F250" s="5">
        <f t="shared" ref="F250:F263" si="63">F$46</f>
        <v>1</v>
      </c>
      <c r="G250" s="5">
        <v>10</v>
      </c>
      <c r="H250" s="40">
        <f t="shared" ref="H250:H313" si="64">(D250*E250+F250*G250)/(E250+G250)</f>
        <v>1.1657860888030889</v>
      </c>
      <c r="I250" s="41">
        <v>2413</v>
      </c>
      <c r="J250" s="33">
        <f t="shared" si="58"/>
        <v>219.36363636363637</v>
      </c>
      <c r="K250" s="33">
        <f t="shared" si="59"/>
        <v>255.7</v>
      </c>
      <c r="L250" s="33">
        <f t="shared" si="60"/>
        <v>36.336363636363615</v>
      </c>
      <c r="M250" s="33">
        <v>-51.8</v>
      </c>
      <c r="N250" s="33">
        <f t="shared" si="61"/>
        <v>203.9</v>
      </c>
      <c r="O250" s="33"/>
      <c r="P250" s="33">
        <f t="shared" si="62"/>
        <v>203.9</v>
      </c>
      <c r="Q250" s="65"/>
      <c r="R250" s="65"/>
      <c r="S250" s="1"/>
      <c r="T250" s="67"/>
      <c r="U250" s="1"/>
      <c r="V250" s="1"/>
      <c r="W250" s="1"/>
      <c r="X250" s="1"/>
      <c r="Y250" s="1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9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9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9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9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9"/>
      <c r="FF250" s="8"/>
      <c r="FG250" s="8"/>
    </row>
    <row r="251" spans="1:163" s="2" customFormat="1" ht="17.100000000000001" customHeight="1">
      <c r="A251" s="13" t="s">
        <v>234</v>
      </c>
      <c r="B251" s="69">
        <v>134.69999999999999</v>
      </c>
      <c r="C251" s="69">
        <v>213.34867000000017</v>
      </c>
      <c r="D251" s="4">
        <f t="shared" si="57"/>
        <v>1.2383880252412771</v>
      </c>
      <c r="E251" s="10">
        <v>15</v>
      </c>
      <c r="F251" s="5">
        <f t="shared" si="63"/>
        <v>1</v>
      </c>
      <c r="G251" s="5">
        <v>10</v>
      </c>
      <c r="H251" s="40">
        <f t="shared" si="64"/>
        <v>1.1430328151447662</v>
      </c>
      <c r="I251" s="41">
        <v>1853</v>
      </c>
      <c r="J251" s="33">
        <f t="shared" si="58"/>
        <v>168.45454545454547</v>
      </c>
      <c r="K251" s="33">
        <f t="shared" si="59"/>
        <v>192.5</v>
      </c>
      <c r="L251" s="33">
        <f t="shared" si="60"/>
        <v>24.045454545454533</v>
      </c>
      <c r="M251" s="33">
        <v>71.099999999999994</v>
      </c>
      <c r="N251" s="33">
        <f t="shared" si="61"/>
        <v>263.60000000000002</v>
      </c>
      <c r="O251" s="33"/>
      <c r="P251" s="33">
        <f t="shared" si="62"/>
        <v>263.60000000000002</v>
      </c>
      <c r="Q251" s="65"/>
      <c r="R251" s="65"/>
      <c r="S251" s="1"/>
      <c r="T251" s="67"/>
      <c r="X251" s="1"/>
      <c r="Y251" s="1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9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9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9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9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9"/>
      <c r="FF251" s="8"/>
      <c r="FG251" s="8"/>
    </row>
    <row r="252" spans="1:163" s="2" customFormat="1" ht="17.100000000000001" customHeight="1">
      <c r="A252" s="13" t="s">
        <v>235</v>
      </c>
      <c r="B252" s="69">
        <v>99.5</v>
      </c>
      <c r="C252" s="69">
        <v>129.5581399999999</v>
      </c>
      <c r="D252" s="4">
        <f t="shared" si="57"/>
        <v>1.210209185929648</v>
      </c>
      <c r="E252" s="10">
        <v>15</v>
      </c>
      <c r="F252" s="5">
        <f t="shared" si="63"/>
        <v>1</v>
      </c>
      <c r="G252" s="5">
        <v>10</v>
      </c>
      <c r="H252" s="40">
        <f t="shared" si="64"/>
        <v>1.1261255115577888</v>
      </c>
      <c r="I252" s="41">
        <v>2364</v>
      </c>
      <c r="J252" s="33">
        <f t="shared" si="58"/>
        <v>214.90909090909091</v>
      </c>
      <c r="K252" s="33">
        <f t="shared" si="59"/>
        <v>242</v>
      </c>
      <c r="L252" s="33">
        <f t="shared" si="60"/>
        <v>27.090909090909093</v>
      </c>
      <c r="M252" s="33">
        <v>89.6</v>
      </c>
      <c r="N252" s="33">
        <f t="shared" si="61"/>
        <v>331.6</v>
      </c>
      <c r="O252" s="33"/>
      <c r="P252" s="33">
        <f t="shared" si="62"/>
        <v>331.6</v>
      </c>
      <c r="Q252" s="65"/>
      <c r="R252" s="65"/>
      <c r="S252" s="1"/>
      <c r="T252" s="67"/>
      <c r="U252" s="1"/>
      <c r="V252" s="1"/>
      <c r="W252" s="1"/>
      <c r="X252" s="1"/>
      <c r="Y252" s="1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9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9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9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9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9"/>
      <c r="FF252" s="8"/>
      <c r="FG252" s="8"/>
    </row>
    <row r="253" spans="1:163" s="2" customFormat="1" ht="17.100000000000001" customHeight="1">
      <c r="A253" s="13" t="s">
        <v>236</v>
      </c>
      <c r="B253" s="69">
        <v>29.6</v>
      </c>
      <c r="C253" s="69">
        <v>71.508269999999897</v>
      </c>
      <c r="D253" s="4">
        <f t="shared" si="57"/>
        <v>1.3</v>
      </c>
      <c r="E253" s="10">
        <v>15</v>
      </c>
      <c r="F253" s="5">
        <f t="shared" si="63"/>
        <v>1</v>
      </c>
      <c r="G253" s="5">
        <v>10</v>
      </c>
      <c r="H253" s="40">
        <f t="shared" si="64"/>
        <v>1.18</v>
      </c>
      <c r="I253" s="41">
        <v>1751</v>
      </c>
      <c r="J253" s="33">
        <f t="shared" si="58"/>
        <v>159.18181818181819</v>
      </c>
      <c r="K253" s="33">
        <f t="shared" si="59"/>
        <v>187.8</v>
      </c>
      <c r="L253" s="33">
        <f t="shared" si="60"/>
        <v>28.618181818181824</v>
      </c>
      <c r="M253" s="33">
        <v>37.299999999999997</v>
      </c>
      <c r="N253" s="33">
        <f t="shared" si="61"/>
        <v>225.1</v>
      </c>
      <c r="O253" s="33"/>
      <c r="P253" s="33">
        <f t="shared" si="62"/>
        <v>225.1</v>
      </c>
      <c r="Q253" s="65"/>
      <c r="R253" s="65"/>
      <c r="S253" s="1"/>
      <c r="T253" s="67"/>
      <c r="W253" s="1"/>
      <c r="X253" s="1"/>
      <c r="Y253" s="1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9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9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9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9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9"/>
      <c r="FF253" s="8"/>
      <c r="FG253" s="8"/>
    </row>
    <row r="254" spans="1:163" s="2" customFormat="1" ht="17.100000000000001" customHeight="1">
      <c r="A254" s="13" t="s">
        <v>237</v>
      </c>
      <c r="B254" s="69">
        <v>57.7</v>
      </c>
      <c r="C254" s="69">
        <v>148.65150000000023</v>
      </c>
      <c r="D254" s="4">
        <f t="shared" si="57"/>
        <v>1.3</v>
      </c>
      <c r="E254" s="10">
        <v>15</v>
      </c>
      <c r="F254" s="5">
        <f t="shared" si="63"/>
        <v>1</v>
      </c>
      <c r="G254" s="5">
        <v>10</v>
      </c>
      <c r="H254" s="40">
        <f t="shared" si="64"/>
        <v>1.18</v>
      </c>
      <c r="I254" s="41">
        <v>2335</v>
      </c>
      <c r="J254" s="33">
        <f t="shared" si="58"/>
        <v>212.27272727272728</v>
      </c>
      <c r="K254" s="33">
        <f t="shared" si="59"/>
        <v>250.5</v>
      </c>
      <c r="L254" s="33">
        <f t="shared" si="60"/>
        <v>38.22727272727272</v>
      </c>
      <c r="M254" s="33">
        <v>139.4</v>
      </c>
      <c r="N254" s="33">
        <f t="shared" si="61"/>
        <v>389.9</v>
      </c>
      <c r="O254" s="33"/>
      <c r="P254" s="33">
        <f t="shared" si="62"/>
        <v>389.9</v>
      </c>
      <c r="Q254" s="65"/>
      <c r="R254" s="65"/>
      <c r="S254" s="1"/>
      <c r="T254" s="67"/>
      <c r="U254" s="1"/>
      <c r="V254" s="1"/>
      <c r="W254" s="1"/>
      <c r="X254" s="1"/>
      <c r="Y254" s="1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9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9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9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9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9"/>
      <c r="FF254" s="8"/>
      <c r="FG254" s="8"/>
    </row>
    <row r="255" spans="1:163" s="2" customFormat="1" ht="17.100000000000001" customHeight="1">
      <c r="A255" s="13" t="s">
        <v>238</v>
      </c>
      <c r="B255" s="69">
        <v>459.8</v>
      </c>
      <c r="C255" s="69">
        <v>283.51347999999996</v>
      </c>
      <c r="D255" s="4">
        <f t="shared" si="57"/>
        <v>0.61660173988690725</v>
      </c>
      <c r="E255" s="10">
        <v>15</v>
      </c>
      <c r="F255" s="5">
        <f t="shared" si="63"/>
        <v>1</v>
      </c>
      <c r="G255" s="5">
        <v>10</v>
      </c>
      <c r="H255" s="40">
        <f t="shared" si="64"/>
        <v>0.76996104393214437</v>
      </c>
      <c r="I255" s="41">
        <v>2329</v>
      </c>
      <c r="J255" s="33">
        <f t="shared" si="58"/>
        <v>211.72727272727272</v>
      </c>
      <c r="K255" s="33">
        <f t="shared" si="59"/>
        <v>163</v>
      </c>
      <c r="L255" s="33">
        <f t="shared" si="60"/>
        <v>-48.72727272727272</v>
      </c>
      <c r="M255" s="33">
        <v>-10.4</v>
      </c>
      <c r="N255" s="33">
        <f t="shared" si="61"/>
        <v>152.6</v>
      </c>
      <c r="O255" s="33"/>
      <c r="P255" s="33">
        <f t="shared" si="62"/>
        <v>152.6</v>
      </c>
      <c r="Q255" s="65"/>
      <c r="R255" s="65"/>
      <c r="S255" s="1"/>
      <c r="T255" s="67"/>
      <c r="U255" s="1"/>
      <c r="V255" s="1"/>
      <c r="W255" s="1"/>
      <c r="X255" s="1"/>
      <c r="Y255" s="1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9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9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9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9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9"/>
      <c r="FF255" s="8"/>
      <c r="FG255" s="8"/>
    </row>
    <row r="256" spans="1:163" s="2" customFormat="1" ht="17.100000000000001" customHeight="1">
      <c r="A256" s="13" t="s">
        <v>239</v>
      </c>
      <c r="B256" s="69">
        <v>238.6</v>
      </c>
      <c r="C256" s="69">
        <v>223.3843600000001</v>
      </c>
      <c r="D256" s="4">
        <f t="shared" si="57"/>
        <v>0.93622950544844974</v>
      </c>
      <c r="E256" s="10">
        <v>15</v>
      </c>
      <c r="F256" s="5">
        <f t="shared" si="63"/>
        <v>1</v>
      </c>
      <c r="G256" s="5">
        <v>10</v>
      </c>
      <c r="H256" s="40">
        <f t="shared" si="64"/>
        <v>0.96173770326906971</v>
      </c>
      <c r="I256" s="41">
        <v>1799</v>
      </c>
      <c r="J256" s="33">
        <f t="shared" si="58"/>
        <v>163.54545454545453</v>
      </c>
      <c r="K256" s="33">
        <f t="shared" si="59"/>
        <v>157.30000000000001</v>
      </c>
      <c r="L256" s="33">
        <f t="shared" si="60"/>
        <v>-6.2454545454545212</v>
      </c>
      <c r="M256" s="33">
        <v>43</v>
      </c>
      <c r="N256" s="33">
        <f t="shared" si="61"/>
        <v>200.3</v>
      </c>
      <c r="O256" s="33"/>
      <c r="P256" s="33">
        <f t="shared" si="62"/>
        <v>200.3</v>
      </c>
      <c r="Q256" s="65"/>
      <c r="R256" s="65"/>
      <c r="S256" s="1"/>
      <c r="T256" s="67"/>
      <c r="U256" s="1"/>
      <c r="V256" s="1"/>
      <c r="W256" s="1"/>
      <c r="X256" s="1"/>
      <c r="Y256" s="1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9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9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9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9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9"/>
      <c r="FF256" s="8"/>
      <c r="FG256" s="8"/>
    </row>
    <row r="257" spans="1:163" s="2" customFormat="1" ht="17.100000000000001" customHeight="1">
      <c r="A257" s="13" t="s">
        <v>240</v>
      </c>
      <c r="B257" s="69">
        <v>287.39999999999998</v>
      </c>
      <c r="C257" s="69">
        <v>420.84834999999964</v>
      </c>
      <c r="D257" s="4">
        <f t="shared" si="57"/>
        <v>1.2264329679888655</v>
      </c>
      <c r="E257" s="10">
        <v>15</v>
      </c>
      <c r="F257" s="5">
        <f t="shared" si="63"/>
        <v>1</v>
      </c>
      <c r="G257" s="5">
        <v>10</v>
      </c>
      <c r="H257" s="40">
        <f t="shared" si="64"/>
        <v>1.1358597807933193</v>
      </c>
      <c r="I257" s="41">
        <v>2421</v>
      </c>
      <c r="J257" s="33">
        <f t="shared" si="58"/>
        <v>220.09090909090909</v>
      </c>
      <c r="K257" s="33">
        <f t="shared" si="59"/>
        <v>250</v>
      </c>
      <c r="L257" s="33">
        <f t="shared" si="60"/>
        <v>29.909090909090907</v>
      </c>
      <c r="M257" s="33">
        <v>-23.8</v>
      </c>
      <c r="N257" s="33">
        <f t="shared" si="61"/>
        <v>226.2</v>
      </c>
      <c r="O257" s="33"/>
      <c r="P257" s="33">
        <f t="shared" si="62"/>
        <v>226.2</v>
      </c>
      <c r="Q257" s="65"/>
      <c r="R257" s="65"/>
      <c r="S257" s="1"/>
      <c r="T257" s="67"/>
      <c r="U257" s="1"/>
      <c r="V257" s="1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9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9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9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9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9"/>
      <c r="FF257" s="8"/>
      <c r="FG257" s="8"/>
    </row>
    <row r="258" spans="1:163" s="2" customFormat="1" ht="17.100000000000001" customHeight="1">
      <c r="A258" s="13" t="s">
        <v>241</v>
      </c>
      <c r="B258" s="69">
        <v>227.9</v>
      </c>
      <c r="C258" s="69">
        <v>239.66998000000021</v>
      </c>
      <c r="D258" s="4">
        <f t="shared" si="57"/>
        <v>1.0516453707766573</v>
      </c>
      <c r="E258" s="10">
        <v>15</v>
      </c>
      <c r="F258" s="5">
        <f t="shared" si="63"/>
        <v>1</v>
      </c>
      <c r="G258" s="5">
        <v>10</v>
      </c>
      <c r="H258" s="40">
        <f t="shared" si="64"/>
        <v>1.0309872224659944</v>
      </c>
      <c r="I258" s="41">
        <v>2182</v>
      </c>
      <c r="J258" s="33">
        <f t="shared" si="58"/>
        <v>198.36363636363637</v>
      </c>
      <c r="K258" s="33">
        <f t="shared" si="59"/>
        <v>204.5</v>
      </c>
      <c r="L258" s="33">
        <f t="shared" si="60"/>
        <v>6.136363636363626</v>
      </c>
      <c r="M258" s="33">
        <v>-24.6</v>
      </c>
      <c r="N258" s="33">
        <f t="shared" si="61"/>
        <v>179.9</v>
      </c>
      <c r="O258" s="33"/>
      <c r="P258" s="33">
        <f t="shared" si="62"/>
        <v>179.9</v>
      </c>
      <c r="Q258" s="65"/>
      <c r="R258" s="65"/>
      <c r="S258" s="1"/>
      <c r="T258" s="67"/>
      <c r="U258" s="1"/>
      <c r="V258" s="1"/>
      <c r="W258" s="1"/>
      <c r="X258" s="1"/>
      <c r="Y258" s="1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9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9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9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9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9"/>
      <c r="FF258" s="8"/>
      <c r="FG258" s="8"/>
    </row>
    <row r="259" spans="1:163" s="2" customFormat="1" ht="17.100000000000001" customHeight="1">
      <c r="A259" s="13" t="s">
        <v>242</v>
      </c>
      <c r="B259" s="69">
        <v>658.1</v>
      </c>
      <c r="C259" s="69">
        <v>429.25694999999973</v>
      </c>
      <c r="D259" s="4">
        <f t="shared" si="57"/>
        <v>0.65226705667831597</v>
      </c>
      <c r="E259" s="10">
        <v>15</v>
      </c>
      <c r="F259" s="5">
        <f t="shared" si="63"/>
        <v>1</v>
      </c>
      <c r="G259" s="5">
        <v>10</v>
      </c>
      <c r="H259" s="40">
        <f t="shared" si="64"/>
        <v>0.79136023400698963</v>
      </c>
      <c r="I259" s="41">
        <v>1763</v>
      </c>
      <c r="J259" s="33">
        <f t="shared" si="58"/>
        <v>160.27272727272728</v>
      </c>
      <c r="K259" s="33">
        <f t="shared" si="59"/>
        <v>126.8</v>
      </c>
      <c r="L259" s="33">
        <f t="shared" si="60"/>
        <v>-33.472727272727283</v>
      </c>
      <c r="M259" s="33">
        <v>82.9</v>
      </c>
      <c r="N259" s="33">
        <f t="shared" si="61"/>
        <v>209.7</v>
      </c>
      <c r="O259" s="33"/>
      <c r="P259" s="33">
        <f t="shared" si="62"/>
        <v>209.7</v>
      </c>
      <c r="Q259" s="65"/>
      <c r="R259" s="65"/>
      <c r="S259" s="1"/>
      <c r="T259" s="67"/>
      <c r="U259" s="1"/>
      <c r="V259" s="1"/>
      <c r="W259" s="1"/>
      <c r="X259" s="1"/>
      <c r="Y259" s="1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9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9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9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9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9"/>
      <c r="FF259" s="8"/>
      <c r="FG259" s="8"/>
    </row>
    <row r="260" spans="1:163" s="2" customFormat="1" ht="17.100000000000001" customHeight="1">
      <c r="A260" s="13" t="s">
        <v>243</v>
      </c>
      <c r="B260" s="69">
        <v>155.9</v>
      </c>
      <c r="C260" s="69">
        <v>239.31235000000032</v>
      </c>
      <c r="D260" s="4">
        <f t="shared" si="57"/>
        <v>1.2335037524053882</v>
      </c>
      <c r="E260" s="10">
        <v>15</v>
      </c>
      <c r="F260" s="5">
        <f t="shared" si="63"/>
        <v>1</v>
      </c>
      <c r="G260" s="5">
        <v>10</v>
      </c>
      <c r="H260" s="40">
        <f t="shared" si="64"/>
        <v>1.1401022514432331</v>
      </c>
      <c r="I260" s="41">
        <v>2704</v>
      </c>
      <c r="J260" s="33">
        <f t="shared" si="58"/>
        <v>245.81818181818181</v>
      </c>
      <c r="K260" s="33">
        <f t="shared" si="59"/>
        <v>280.3</v>
      </c>
      <c r="L260" s="33">
        <f t="shared" si="60"/>
        <v>34.481818181818198</v>
      </c>
      <c r="M260" s="33">
        <v>61.4</v>
      </c>
      <c r="N260" s="33">
        <f t="shared" si="61"/>
        <v>341.7</v>
      </c>
      <c r="O260" s="33"/>
      <c r="P260" s="33">
        <f t="shared" si="62"/>
        <v>341.7</v>
      </c>
      <c r="Q260" s="65"/>
      <c r="R260" s="65"/>
      <c r="S260" s="1"/>
      <c r="T260" s="67"/>
      <c r="X260" s="1"/>
      <c r="Y260" s="1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9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9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9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9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9"/>
      <c r="FF260" s="8"/>
      <c r="FG260" s="8"/>
    </row>
    <row r="261" spans="1:163" s="2" customFormat="1" ht="17.100000000000001" customHeight="1">
      <c r="A261" s="13" t="s">
        <v>244</v>
      </c>
      <c r="B261" s="69">
        <v>156.69999999999999</v>
      </c>
      <c r="C261" s="69">
        <v>99.913770000000014</v>
      </c>
      <c r="D261" s="4">
        <f t="shared" si="57"/>
        <v>0.6376118059987238</v>
      </c>
      <c r="E261" s="10">
        <v>15</v>
      </c>
      <c r="F261" s="5">
        <f t="shared" si="63"/>
        <v>1</v>
      </c>
      <c r="G261" s="5">
        <v>10</v>
      </c>
      <c r="H261" s="40">
        <f t="shared" si="64"/>
        <v>0.78256708359923433</v>
      </c>
      <c r="I261" s="41">
        <v>2505</v>
      </c>
      <c r="J261" s="33">
        <f t="shared" si="58"/>
        <v>227.72727272727272</v>
      </c>
      <c r="K261" s="33">
        <f t="shared" si="59"/>
        <v>178.2</v>
      </c>
      <c r="L261" s="33">
        <f t="shared" si="60"/>
        <v>-49.527272727272731</v>
      </c>
      <c r="M261" s="33">
        <v>-54</v>
      </c>
      <c r="N261" s="33">
        <f t="shared" si="61"/>
        <v>124.2</v>
      </c>
      <c r="O261" s="33"/>
      <c r="P261" s="33">
        <f t="shared" si="62"/>
        <v>124.2</v>
      </c>
      <c r="Q261" s="65"/>
      <c r="R261" s="65"/>
      <c r="S261" s="1"/>
      <c r="T261" s="67"/>
      <c r="X261" s="1"/>
      <c r="Y261" s="1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9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9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9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9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9"/>
      <c r="FF261" s="8"/>
      <c r="FG261" s="8"/>
    </row>
    <row r="262" spans="1:163" s="2" customFormat="1" ht="17.100000000000001" customHeight="1">
      <c r="A262" s="13" t="s">
        <v>245</v>
      </c>
      <c r="B262" s="69">
        <v>180.1</v>
      </c>
      <c r="C262" s="69">
        <v>217.96493999999996</v>
      </c>
      <c r="D262" s="4">
        <f t="shared" si="57"/>
        <v>1.2010243975569128</v>
      </c>
      <c r="E262" s="10">
        <v>15</v>
      </c>
      <c r="F262" s="5">
        <f t="shared" si="63"/>
        <v>1</v>
      </c>
      <c r="G262" s="5">
        <v>10</v>
      </c>
      <c r="H262" s="40">
        <f t="shared" si="64"/>
        <v>1.1206146385341476</v>
      </c>
      <c r="I262" s="41">
        <v>1740</v>
      </c>
      <c r="J262" s="33">
        <f t="shared" si="58"/>
        <v>158.18181818181819</v>
      </c>
      <c r="K262" s="33">
        <f t="shared" si="59"/>
        <v>177.3</v>
      </c>
      <c r="L262" s="33">
        <f t="shared" si="60"/>
        <v>19.118181818181824</v>
      </c>
      <c r="M262" s="33">
        <v>35.1</v>
      </c>
      <c r="N262" s="33">
        <f t="shared" si="61"/>
        <v>212.4</v>
      </c>
      <c r="O262" s="33"/>
      <c r="P262" s="33">
        <f t="shared" si="62"/>
        <v>212.4</v>
      </c>
      <c r="Q262" s="65"/>
      <c r="R262" s="65"/>
      <c r="S262" s="1"/>
      <c r="T262" s="67"/>
      <c r="X262" s="1"/>
      <c r="Y262" s="1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9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9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9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9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9"/>
      <c r="FF262" s="8"/>
      <c r="FG262" s="8"/>
    </row>
    <row r="263" spans="1:163" s="2" customFormat="1" ht="17.100000000000001" customHeight="1">
      <c r="A263" s="13" t="s">
        <v>246</v>
      </c>
      <c r="B263" s="69">
        <v>334.6</v>
      </c>
      <c r="C263" s="69">
        <v>184.05498000000023</v>
      </c>
      <c r="D263" s="4">
        <f t="shared" si="57"/>
        <v>0.55007465630603769</v>
      </c>
      <c r="E263" s="10">
        <v>15</v>
      </c>
      <c r="F263" s="5">
        <f t="shared" si="63"/>
        <v>1</v>
      </c>
      <c r="G263" s="5">
        <v>10</v>
      </c>
      <c r="H263" s="40">
        <f t="shared" si="64"/>
        <v>0.73004479378362264</v>
      </c>
      <c r="I263" s="41">
        <v>2243</v>
      </c>
      <c r="J263" s="33">
        <f t="shared" si="58"/>
        <v>203.90909090909091</v>
      </c>
      <c r="K263" s="33">
        <f t="shared" si="59"/>
        <v>148.9</v>
      </c>
      <c r="L263" s="33">
        <f t="shared" si="60"/>
        <v>-55.009090909090901</v>
      </c>
      <c r="M263" s="33">
        <v>-47.5</v>
      </c>
      <c r="N263" s="33">
        <f t="shared" si="61"/>
        <v>101.4</v>
      </c>
      <c r="O263" s="33"/>
      <c r="P263" s="33">
        <f t="shared" si="62"/>
        <v>101.4</v>
      </c>
      <c r="Q263" s="65"/>
      <c r="R263" s="65"/>
      <c r="S263" s="1"/>
      <c r="T263" s="67"/>
      <c r="V263" s="1"/>
      <c r="W263" s="1"/>
      <c r="X263" s="1"/>
      <c r="Y263" s="1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9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9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9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9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9"/>
      <c r="FF263" s="8"/>
      <c r="FG263" s="8"/>
    </row>
    <row r="264" spans="1:163" s="2" customFormat="1" ht="17.100000000000001" customHeight="1">
      <c r="A264" s="17" t="s">
        <v>247</v>
      </c>
      <c r="B264" s="70"/>
      <c r="C264" s="7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65"/>
      <c r="R264" s="65"/>
      <c r="S264" s="1"/>
      <c r="T264" s="67"/>
      <c r="U264" s="1"/>
      <c r="V264" s="1"/>
      <c r="W264" s="1"/>
      <c r="X264" s="1"/>
      <c r="Y264" s="1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9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9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9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9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9"/>
      <c r="FF264" s="8"/>
      <c r="FG264" s="8"/>
    </row>
    <row r="265" spans="1:163" s="2" customFormat="1" ht="16.7" customHeight="1">
      <c r="A265" s="13" t="s">
        <v>248</v>
      </c>
      <c r="B265" s="69">
        <v>145.69999999999999</v>
      </c>
      <c r="C265" s="69">
        <v>166.2141299999999</v>
      </c>
      <c r="D265" s="4">
        <f t="shared" si="57"/>
        <v>1.140797048730267</v>
      </c>
      <c r="E265" s="10">
        <v>15</v>
      </c>
      <c r="F265" s="5">
        <f>F$47</f>
        <v>1</v>
      </c>
      <c r="G265" s="5">
        <v>10</v>
      </c>
      <c r="H265" s="40">
        <f t="shared" si="64"/>
        <v>1.0844782292381603</v>
      </c>
      <c r="I265" s="41">
        <v>2061</v>
      </c>
      <c r="J265" s="33">
        <f t="shared" si="58"/>
        <v>187.36363636363637</v>
      </c>
      <c r="K265" s="33">
        <f t="shared" si="59"/>
        <v>203.2</v>
      </c>
      <c r="L265" s="33">
        <f t="shared" si="60"/>
        <v>15.836363636363615</v>
      </c>
      <c r="M265" s="33">
        <v>128.30000000000001</v>
      </c>
      <c r="N265" s="33">
        <f t="shared" si="61"/>
        <v>331.5</v>
      </c>
      <c r="O265" s="33"/>
      <c r="P265" s="33">
        <f t="shared" si="62"/>
        <v>331.5</v>
      </c>
      <c r="Q265" s="65"/>
      <c r="R265" s="65"/>
      <c r="S265" s="1"/>
      <c r="T265" s="67"/>
      <c r="X265" s="1"/>
      <c r="Y265" s="1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9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9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9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9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9"/>
      <c r="FF265" s="8"/>
      <c r="FG265" s="8"/>
    </row>
    <row r="266" spans="1:163" s="2" customFormat="1" ht="17.100000000000001" customHeight="1">
      <c r="A266" s="13" t="s">
        <v>249</v>
      </c>
      <c r="B266" s="69">
        <v>306.89999999999998</v>
      </c>
      <c r="C266" s="69">
        <v>40.099360000000104</v>
      </c>
      <c r="D266" s="4">
        <f t="shared" si="57"/>
        <v>0.13065936787227145</v>
      </c>
      <c r="E266" s="10">
        <v>15</v>
      </c>
      <c r="F266" s="5">
        <f t="shared" ref="F266:F271" si="65">F$47</f>
        <v>1</v>
      </c>
      <c r="G266" s="5">
        <v>10</v>
      </c>
      <c r="H266" s="40">
        <f t="shared" si="64"/>
        <v>0.47839562072336284</v>
      </c>
      <c r="I266" s="41">
        <v>960</v>
      </c>
      <c r="J266" s="33">
        <f t="shared" si="58"/>
        <v>87.272727272727266</v>
      </c>
      <c r="K266" s="33">
        <f t="shared" si="59"/>
        <v>41.8</v>
      </c>
      <c r="L266" s="33">
        <f t="shared" si="60"/>
        <v>-45.472727272727269</v>
      </c>
      <c r="M266" s="33">
        <v>1.1000000000000001</v>
      </c>
      <c r="N266" s="33">
        <f t="shared" si="61"/>
        <v>42.9</v>
      </c>
      <c r="O266" s="33"/>
      <c r="P266" s="33">
        <f t="shared" si="62"/>
        <v>42.9</v>
      </c>
      <c r="Q266" s="65"/>
      <c r="R266" s="65"/>
      <c r="S266" s="1"/>
      <c r="T266" s="67"/>
      <c r="X266" s="1"/>
      <c r="Y266" s="1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9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9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9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9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9"/>
      <c r="FF266" s="8"/>
      <c r="FG266" s="8"/>
    </row>
    <row r="267" spans="1:163" s="2" customFormat="1" ht="17.100000000000001" customHeight="1">
      <c r="A267" s="13" t="s">
        <v>250</v>
      </c>
      <c r="B267" s="69">
        <v>84.5</v>
      </c>
      <c r="C267" s="69">
        <v>219.81035000000008</v>
      </c>
      <c r="D267" s="4">
        <f t="shared" si="57"/>
        <v>1.3</v>
      </c>
      <c r="E267" s="10">
        <v>15</v>
      </c>
      <c r="F267" s="5">
        <f t="shared" si="65"/>
        <v>1</v>
      </c>
      <c r="G267" s="5">
        <v>10</v>
      </c>
      <c r="H267" s="40">
        <f t="shared" si="64"/>
        <v>1.18</v>
      </c>
      <c r="I267" s="41">
        <v>2920</v>
      </c>
      <c r="J267" s="33">
        <f t="shared" si="58"/>
        <v>265.45454545454544</v>
      </c>
      <c r="K267" s="33">
        <f t="shared" si="59"/>
        <v>313.2</v>
      </c>
      <c r="L267" s="33">
        <f t="shared" si="60"/>
        <v>47.74545454545455</v>
      </c>
      <c r="M267" s="33">
        <v>236.2</v>
      </c>
      <c r="N267" s="33">
        <f t="shared" si="61"/>
        <v>549.4</v>
      </c>
      <c r="O267" s="33"/>
      <c r="P267" s="33">
        <f t="shared" si="62"/>
        <v>549.4</v>
      </c>
      <c r="Q267" s="65"/>
      <c r="R267" s="65"/>
      <c r="S267" s="1"/>
      <c r="T267" s="67"/>
      <c r="X267" s="1"/>
      <c r="Y267" s="1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9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9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9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9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9"/>
      <c r="FF267" s="8"/>
      <c r="FG267" s="8"/>
    </row>
    <row r="268" spans="1:163" s="2" customFormat="1" ht="17.100000000000001" customHeight="1">
      <c r="A268" s="13" t="s">
        <v>251</v>
      </c>
      <c r="B268" s="69">
        <v>1876.3</v>
      </c>
      <c r="C268" s="69">
        <v>186.60681000000051</v>
      </c>
      <c r="D268" s="4">
        <f t="shared" si="57"/>
        <v>9.9454676757448443E-2</v>
      </c>
      <c r="E268" s="10">
        <v>15</v>
      </c>
      <c r="F268" s="5">
        <f t="shared" si="65"/>
        <v>1</v>
      </c>
      <c r="G268" s="5">
        <v>10</v>
      </c>
      <c r="H268" s="40">
        <f t="shared" si="64"/>
        <v>0.45967280605446909</v>
      </c>
      <c r="I268" s="41">
        <v>2089</v>
      </c>
      <c r="J268" s="33">
        <f t="shared" si="58"/>
        <v>189.90909090909091</v>
      </c>
      <c r="K268" s="33">
        <f t="shared" si="59"/>
        <v>87.3</v>
      </c>
      <c r="L268" s="33">
        <f t="shared" si="60"/>
        <v>-102.60909090909091</v>
      </c>
      <c r="M268" s="33">
        <v>-13.3</v>
      </c>
      <c r="N268" s="33">
        <f t="shared" si="61"/>
        <v>74</v>
      </c>
      <c r="O268" s="33"/>
      <c r="P268" s="33">
        <f t="shared" si="62"/>
        <v>74</v>
      </c>
      <c r="Q268" s="65"/>
      <c r="R268" s="65"/>
      <c r="S268" s="1"/>
      <c r="T268" s="67"/>
      <c r="U268" s="1"/>
      <c r="V268" s="1"/>
      <c r="W268" s="1"/>
      <c r="X268" s="1"/>
      <c r="Y268" s="1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9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9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9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9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9"/>
      <c r="FF268" s="8"/>
      <c r="FG268" s="8"/>
    </row>
    <row r="269" spans="1:163" s="2" customFormat="1" ht="17.100000000000001" customHeight="1">
      <c r="A269" s="13" t="s">
        <v>252</v>
      </c>
      <c r="B269" s="69">
        <v>759.2</v>
      </c>
      <c r="C269" s="69">
        <v>409.1772200000002</v>
      </c>
      <c r="D269" s="4">
        <f t="shared" si="57"/>
        <v>0.53895840358271885</v>
      </c>
      <c r="E269" s="10">
        <v>15</v>
      </c>
      <c r="F269" s="5">
        <f t="shared" si="65"/>
        <v>1</v>
      </c>
      <c r="G269" s="5">
        <v>10</v>
      </c>
      <c r="H269" s="40">
        <f t="shared" si="64"/>
        <v>0.72337504214963133</v>
      </c>
      <c r="I269" s="41">
        <v>2695</v>
      </c>
      <c r="J269" s="33">
        <f t="shared" si="58"/>
        <v>245</v>
      </c>
      <c r="K269" s="33">
        <f t="shared" si="59"/>
        <v>177.2</v>
      </c>
      <c r="L269" s="33">
        <f t="shared" si="60"/>
        <v>-67.800000000000011</v>
      </c>
      <c r="M269" s="33">
        <v>131.4</v>
      </c>
      <c r="N269" s="33">
        <f t="shared" si="61"/>
        <v>308.60000000000002</v>
      </c>
      <c r="O269" s="33"/>
      <c r="P269" s="33">
        <f t="shared" si="62"/>
        <v>308.60000000000002</v>
      </c>
      <c r="Q269" s="65"/>
      <c r="R269" s="65"/>
      <c r="S269" s="1"/>
      <c r="T269" s="67"/>
      <c r="W269" s="1"/>
      <c r="X269" s="1"/>
      <c r="Y269" s="1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9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9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9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9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9"/>
      <c r="FF269" s="8"/>
      <c r="FG269" s="8"/>
    </row>
    <row r="270" spans="1:163" s="2" customFormat="1" ht="17.100000000000001" customHeight="1">
      <c r="A270" s="13" t="s">
        <v>253</v>
      </c>
      <c r="B270" s="69">
        <v>1719.1</v>
      </c>
      <c r="C270" s="69">
        <v>1532.5632400000011</v>
      </c>
      <c r="D270" s="4">
        <f t="shared" si="57"/>
        <v>0.89149161770694041</v>
      </c>
      <c r="E270" s="10">
        <v>15</v>
      </c>
      <c r="F270" s="5">
        <f t="shared" si="65"/>
        <v>1</v>
      </c>
      <c r="G270" s="5">
        <v>10</v>
      </c>
      <c r="H270" s="40">
        <f t="shared" si="64"/>
        <v>0.93489497062416438</v>
      </c>
      <c r="I270" s="41">
        <v>2212</v>
      </c>
      <c r="J270" s="33">
        <f t="shared" si="58"/>
        <v>201.09090909090909</v>
      </c>
      <c r="K270" s="33">
        <f t="shared" si="59"/>
        <v>188</v>
      </c>
      <c r="L270" s="33">
        <f t="shared" si="60"/>
        <v>-13.090909090909093</v>
      </c>
      <c r="M270" s="33">
        <v>40.4</v>
      </c>
      <c r="N270" s="33">
        <f t="shared" si="61"/>
        <v>228.4</v>
      </c>
      <c r="O270" s="33"/>
      <c r="P270" s="33">
        <f t="shared" si="62"/>
        <v>228.4</v>
      </c>
      <c r="Q270" s="65"/>
      <c r="R270" s="65"/>
      <c r="S270" s="1"/>
      <c r="T270" s="67"/>
      <c r="U270" s="1"/>
      <c r="V270" s="1"/>
      <c r="W270" s="1"/>
      <c r="X270" s="1"/>
      <c r="Y270" s="1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9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9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9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9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9"/>
      <c r="FF270" s="8"/>
      <c r="FG270" s="8"/>
    </row>
    <row r="271" spans="1:163" s="2" customFormat="1" ht="17.100000000000001" customHeight="1">
      <c r="A271" s="13" t="s">
        <v>254</v>
      </c>
      <c r="B271" s="69">
        <v>338.9</v>
      </c>
      <c r="C271" s="69">
        <v>924.50732000000028</v>
      </c>
      <c r="D271" s="4">
        <f t="shared" si="57"/>
        <v>1.3</v>
      </c>
      <c r="E271" s="10">
        <v>15</v>
      </c>
      <c r="F271" s="5">
        <f t="shared" si="65"/>
        <v>1</v>
      </c>
      <c r="G271" s="5">
        <v>10</v>
      </c>
      <c r="H271" s="40">
        <f t="shared" si="64"/>
        <v>1.18</v>
      </c>
      <c r="I271" s="41">
        <v>602</v>
      </c>
      <c r="J271" s="33">
        <f t="shared" si="58"/>
        <v>54.727272727272727</v>
      </c>
      <c r="K271" s="33">
        <f t="shared" si="59"/>
        <v>64.599999999999994</v>
      </c>
      <c r="L271" s="33">
        <f t="shared" si="60"/>
        <v>9.8727272727272677</v>
      </c>
      <c r="M271" s="33">
        <v>51.8</v>
      </c>
      <c r="N271" s="33">
        <f t="shared" si="61"/>
        <v>116.4</v>
      </c>
      <c r="O271" s="33"/>
      <c r="P271" s="33">
        <f t="shared" si="62"/>
        <v>116.4</v>
      </c>
      <c r="Q271" s="65"/>
      <c r="R271" s="65"/>
      <c r="S271" s="1"/>
      <c r="T271" s="67"/>
      <c r="U271" s="1"/>
      <c r="V271" s="1"/>
      <c r="W271" s="1"/>
      <c r="X271" s="1"/>
      <c r="Y271" s="1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9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9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9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9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9"/>
      <c r="FF271" s="8"/>
      <c r="FG271" s="8"/>
    </row>
    <row r="272" spans="1:163" s="2" customFormat="1" ht="17.100000000000001" customHeight="1">
      <c r="A272" s="17" t="s">
        <v>255</v>
      </c>
      <c r="B272" s="70"/>
      <c r="C272" s="7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65"/>
      <c r="R272" s="65"/>
      <c r="S272" s="1"/>
      <c r="T272" s="67"/>
      <c r="U272" s="1"/>
      <c r="V272" s="1"/>
      <c r="W272" s="1"/>
      <c r="X272" s="1"/>
      <c r="Y272" s="1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9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9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9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9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9"/>
      <c r="FF272" s="8"/>
      <c r="FG272" s="8"/>
    </row>
    <row r="273" spans="1:163" s="2" customFormat="1" ht="17.100000000000001" customHeight="1">
      <c r="A273" s="13" t="s">
        <v>256</v>
      </c>
      <c r="B273" s="69">
        <v>100.2</v>
      </c>
      <c r="C273" s="69">
        <v>135.06189000000001</v>
      </c>
      <c r="D273" s="4">
        <f t="shared" si="57"/>
        <v>1.2147923053892216</v>
      </c>
      <c r="E273" s="10">
        <v>15</v>
      </c>
      <c r="F273" s="5">
        <f>F$48</f>
        <v>1</v>
      </c>
      <c r="G273" s="5">
        <v>10</v>
      </c>
      <c r="H273" s="40">
        <f t="shared" si="64"/>
        <v>1.128875383233533</v>
      </c>
      <c r="I273" s="41">
        <v>361</v>
      </c>
      <c r="J273" s="33">
        <f t="shared" si="58"/>
        <v>32.81818181818182</v>
      </c>
      <c r="K273" s="33">
        <f t="shared" si="59"/>
        <v>37</v>
      </c>
      <c r="L273" s="33">
        <f t="shared" si="60"/>
        <v>4.1818181818181799</v>
      </c>
      <c r="M273" s="33">
        <v>45.7</v>
      </c>
      <c r="N273" s="33">
        <f t="shared" si="61"/>
        <v>82.7</v>
      </c>
      <c r="O273" s="33"/>
      <c r="P273" s="33">
        <f t="shared" si="62"/>
        <v>82.7</v>
      </c>
      <c r="Q273" s="65"/>
      <c r="R273" s="65"/>
      <c r="S273" s="1"/>
      <c r="T273" s="67"/>
      <c r="X273" s="1"/>
      <c r="Y273" s="1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9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9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9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9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9"/>
      <c r="FF273" s="8"/>
      <c r="FG273" s="8"/>
    </row>
    <row r="274" spans="1:163" s="2" customFormat="1" ht="17.100000000000001" customHeight="1">
      <c r="A274" s="13" t="s">
        <v>257</v>
      </c>
      <c r="B274" s="69">
        <v>208.5</v>
      </c>
      <c r="C274" s="69">
        <v>137.05502000000001</v>
      </c>
      <c r="D274" s="4">
        <f t="shared" si="57"/>
        <v>0.65733822541966436</v>
      </c>
      <c r="E274" s="10">
        <v>15</v>
      </c>
      <c r="F274" s="5">
        <f t="shared" ref="F274:F289" si="66">F$48</f>
        <v>1</v>
      </c>
      <c r="G274" s="5">
        <v>10</v>
      </c>
      <c r="H274" s="40">
        <f t="shared" si="64"/>
        <v>0.79440293525179873</v>
      </c>
      <c r="I274" s="41">
        <v>702</v>
      </c>
      <c r="J274" s="33">
        <f t="shared" si="58"/>
        <v>63.81818181818182</v>
      </c>
      <c r="K274" s="33">
        <f t="shared" si="59"/>
        <v>50.7</v>
      </c>
      <c r="L274" s="33">
        <f t="shared" si="60"/>
        <v>-13.118181818181817</v>
      </c>
      <c r="M274" s="33">
        <v>39.1</v>
      </c>
      <c r="N274" s="33">
        <f t="shared" si="61"/>
        <v>89.8</v>
      </c>
      <c r="O274" s="33"/>
      <c r="P274" s="33">
        <f t="shared" si="62"/>
        <v>89.8</v>
      </c>
      <c r="Q274" s="65"/>
      <c r="R274" s="65"/>
      <c r="S274" s="1"/>
      <c r="T274" s="67"/>
      <c r="U274" s="1"/>
      <c r="V274" s="1"/>
      <c r="W274" s="1"/>
      <c r="X274" s="1"/>
      <c r="Y274" s="1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9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9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9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9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9"/>
      <c r="FF274" s="8"/>
      <c r="FG274" s="8"/>
    </row>
    <row r="275" spans="1:163" s="2" customFormat="1" ht="17.100000000000001" customHeight="1">
      <c r="A275" s="13" t="s">
        <v>258</v>
      </c>
      <c r="B275" s="69">
        <v>110.4</v>
      </c>
      <c r="C275" s="69">
        <v>326.64659999999975</v>
      </c>
      <c r="D275" s="4">
        <f t="shared" si="57"/>
        <v>1.3</v>
      </c>
      <c r="E275" s="10">
        <v>15</v>
      </c>
      <c r="F275" s="5">
        <f t="shared" si="66"/>
        <v>1</v>
      </c>
      <c r="G275" s="5">
        <v>10</v>
      </c>
      <c r="H275" s="40">
        <f t="shared" si="64"/>
        <v>1.18</v>
      </c>
      <c r="I275" s="41">
        <v>661</v>
      </c>
      <c r="J275" s="33">
        <f t="shared" si="58"/>
        <v>60.090909090909093</v>
      </c>
      <c r="K275" s="33">
        <f t="shared" si="59"/>
        <v>70.900000000000006</v>
      </c>
      <c r="L275" s="33">
        <f t="shared" si="60"/>
        <v>10.809090909090912</v>
      </c>
      <c r="M275" s="33">
        <v>80.8</v>
      </c>
      <c r="N275" s="33">
        <f t="shared" si="61"/>
        <v>151.69999999999999</v>
      </c>
      <c r="O275" s="33"/>
      <c r="P275" s="33">
        <f t="shared" si="62"/>
        <v>151.69999999999999</v>
      </c>
      <c r="Q275" s="65"/>
      <c r="R275" s="65"/>
      <c r="S275" s="1"/>
      <c r="T275" s="67"/>
      <c r="U275" s="1"/>
      <c r="V275" s="1"/>
      <c r="W275" s="1"/>
      <c r="X275" s="1"/>
      <c r="Y275" s="1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9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9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9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9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9"/>
      <c r="FF275" s="8"/>
      <c r="FG275" s="8"/>
    </row>
    <row r="276" spans="1:163" s="2" customFormat="1" ht="17.100000000000001" customHeight="1">
      <c r="A276" s="13" t="s">
        <v>259</v>
      </c>
      <c r="B276" s="69">
        <v>319.89999999999998</v>
      </c>
      <c r="C276" s="69">
        <v>181.82277000000013</v>
      </c>
      <c r="D276" s="4">
        <f t="shared" si="57"/>
        <v>0.56837377305407988</v>
      </c>
      <c r="E276" s="10">
        <v>15</v>
      </c>
      <c r="F276" s="5">
        <f t="shared" si="66"/>
        <v>1</v>
      </c>
      <c r="G276" s="5">
        <v>10</v>
      </c>
      <c r="H276" s="40">
        <f t="shared" si="64"/>
        <v>0.7410242638324479</v>
      </c>
      <c r="I276" s="41">
        <v>1162</v>
      </c>
      <c r="J276" s="33">
        <f t="shared" si="58"/>
        <v>105.63636363636364</v>
      </c>
      <c r="K276" s="33">
        <f t="shared" si="59"/>
        <v>78.3</v>
      </c>
      <c r="L276" s="33">
        <f t="shared" si="60"/>
        <v>-27.336363636363643</v>
      </c>
      <c r="M276" s="33">
        <v>121.2</v>
      </c>
      <c r="N276" s="33">
        <f t="shared" si="61"/>
        <v>199.5</v>
      </c>
      <c r="O276" s="33"/>
      <c r="P276" s="33">
        <f t="shared" si="62"/>
        <v>199.5</v>
      </c>
      <c r="Q276" s="65"/>
      <c r="R276" s="65"/>
      <c r="S276" s="1"/>
      <c r="T276" s="67"/>
      <c r="U276" s="1"/>
      <c r="V276" s="1"/>
      <c r="W276" s="1"/>
      <c r="X276" s="1"/>
      <c r="Y276" s="1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9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9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9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9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9"/>
      <c r="FF276" s="8"/>
      <c r="FG276" s="8"/>
    </row>
    <row r="277" spans="1:163" s="2" customFormat="1" ht="17.100000000000001" customHeight="1">
      <c r="A277" s="13" t="s">
        <v>260</v>
      </c>
      <c r="B277" s="69">
        <v>234.1</v>
      </c>
      <c r="C277" s="69">
        <v>110.65881000000006</v>
      </c>
      <c r="D277" s="4">
        <f t="shared" si="57"/>
        <v>0.47269888936352011</v>
      </c>
      <c r="E277" s="10">
        <v>15</v>
      </c>
      <c r="F277" s="5">
        <f t="shared" si="66"/>
        <v>1</v>
      </c>
      <c r="G277" s="5">
        <v>10</v>
      </c>
      <c r="H277" s="40">
        <f t="shared" si="64"/>
        <v>0.68361933361811211</v>
      </c>
      <c r="I277" s="41">
        <v>612</v>
      </c>
      <c r="J277" s="33">
        <f t="shared" si="58"/>
        <v>55.636363636363633</v>
      </c>
      <c r="K277" s="33">
        <f t="shared" si="59"/>
        <v>38</v>
      </c>
      <c r="L277" s="33">
        <f t="shared" si="60"/>
        <v>-17.636363636363633</v>
      </c>
      <c r="M277" s="33">
        <v>15.7</v>
      </c>
      <c r="N277" s="33">
        <f t="shared" si="61"/>
        <v>53.7</v>
      </c>
      <c r="O277" s="33"/>
      <c r="P277" s="33">
        <f t="shared" si="62"/>
        <v>53.7</v>
      </c>
      <c r="Q277" s="65"/>
      <c r="R277" s="65"/>
      <c r="S277" s="1"/>
      <c r="T277" s="67"/>
      <c r="V277" s="1"/>
      <c r="W277" s="1"/>
      <c r="X277" s="1"/>
      <c r="Y277" s="1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9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9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9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9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9"/>
      <c r="FF277" s="8"/>
      <c r="FG277" s="8"/>
    </row>
    <row r="278" spans="1:163" s="2" customFormat="1" ht="17.100000000000001" customHeight="1">
      <c r="A278" s="13" t="s">
        <v>261</v>
      </c>
      <c r="B278" s="69">
        <v>150</v>
      </c>
      <c r="C278" s="69">
        <v>92.393580000000071</v>
      </c>
      <c r="D278" s="4">
        <f t="shared" si="57"/>
        <v>0.61595720000000043</v>
      </c>
      <c r="E278" s="10">
        <v>15</v>
      </c>
      <c r="F278" s="5">
        <f t="shared" si="66"/>
        <v>1</v>
      </c>
      <c r="G278" s="5">
        <v>10</v>
      </c>
      <c r="H278" s="40">
        <f t="shared" si="64"/>
        <v>0.76957432000000026</v>
      </c>
      <c r="I278" s="41">
        <v>966</v>
      </c>
      <c r="J278" s="33">
        <f t="shared" si="58"/>
        <v>87.818181818181813</v>
      </c>
      <c r="K278" s="33">
        <f t="shared" si="59"/>
        <v>67.599999999999994</v>
      </c>
      <c r="L278" s="33">
        <f t="shared" si="60"/>
        <v>-20.218181818181819</v>
      </c>
      <c r="M278" s="33">
        <v>50.5</v>
      </c>
      <c r="N278" s="33">
        <f t="shared" si="61"/>
        <v>118.1</v>
      </c>
      <c r="O278" s="33"/>
      <c r="P278" s="33">
        <f t="shared" si="62"/>
        <v>118.1</v>
      </c>
      <c r="Q278" s="65"/>
      <c r="R278" s="65"/>
      <c r="S278" s="1"/>
      <c r="T278" s="67"/>
      <c r="U278" s="1"/>
      <c r="V278" s="1"/>
      <c r="W278" s="1"/>
      <c r="X278" s="1"/>
      <c r="Y278" s="1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9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9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9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9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9"/>
      <c r="FF278" s="8"/>
      <c r="FG278" s="8"/>
    </row>
    <row r="279" spans="1:163" s="2" customFormat="1" ht="17.100000000000001" customHeight="1">
      <c r="A279" s="13" t="s">
        <v>262</v>
      </c>
      <c r="B279" s="69">
        <v>260.7</v>
      </c>
      <c r="C279" s="69">
        <v>532.87656000000004</v>
      </c>
      <c r="D279" s="4">
        <f t="shared" si="57"/>
        <v>1.2844022094361334</v>
      </c>
      <c r="E279" s="10">
        <v>15</v>
      </c>
      <c r="F279" s="5">
        <f t="shared" si="66"/>
        <v>1</v>
      </c>
      <c r="G279" s="5">
        <v>10</v>
      </c>
      <c r="H279" s="40">
        <f t="shared" si="64"/>
        <v>1.1706413256616799</v>
      </c>
      <c r="I279" s="41">
        <v>1026</v>
      </c>
      <c r="J279" s="33">
        <f t="shared" si="58"/>
        <v>93.272727272727266</v>
      </c>
      <c r="K279" s="33">
        <f t="shared" si="59"/>
        <v>109.2</v>
      </c>
      <c r="L279" s="33">
        <f t="shared" si="60"/>
        <v>15.927272727272737</v>
      </c>
      <c r="M279" s="33">
        <v>48.9</v>
      </c>
      <c r="N279" s="33">
        <f t="shared" si="61"/>
        <v>158.1</v>
      </c>
      <c r="O279" s="33"/>
      <c r="P279" s="33">
        <f t="shared" si="62"/>
        <v>158.1</v>
      </c>
      <c r="Q279" s="65"/>
      <c r="R279" s="65"/>
      <c r="S279" s="1"/>
      <c r="T279" s="67"/>
      <c r="U279" s="1"/>
      <c r="V279" s="1"/>
      <c r="W279" s="1"/>
      <c r="X279" s="1"/>
      <c r="Y279" s="1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9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9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9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9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9"/>
      <c r="FF279" s="8"/>
      <c r="FG279" s="8"/>
    </row>
    <row r="280" spans="1:163" s="2" customFormat="1" ht="17.100000000000001" customHeight="1">
      <c r="A280" s="13" t="s">
        <v>263</v>
      </c>
      <c r="B280" s="69">
        <v>74.400000000000006</v>
      </c>
      <c r="C280" s="69">
        <v>52.201910000000034</v>
      </c>
      <c r="D280" s="4">
        <f t="shared" si="57"/>
        <v>0.70163857526881757</v>
      </c>
      <c r="E280" s="10">
        <v>15</v>
      </c>
      <c r="F280" s="5">
        <f t="shared" si="66"/>
        <v>1</v>
      </c>
      <c r="G280" s="5">
        <v>10</v>
      </c>
      <c r="H280" s="40">
        <f t="shared" si="64"/>
        <v>0.82098314516129056</v>
      </c>
      <c r="I280" s="41">
        <v>920</v>
      </c>
      <c r="J280" s="33">
        <f t="shared" si="58"/>
        <v>83.63636363636364</v>
      </c>
      <c r="K280" s="33">
        <f t="shared" si="59"/>
        <v>68.7</v>
      </c>
      <c r="L280" s="33">
        <f t="shared" si="60"/>
        <v>-14.936363636363637</v>
      </c>
      <c r="M280" s="33">
        <v>60.2</v>
      </c>
      <c r="N280" s="33">
        <f t="shared" si="61"/>
        <v>128.9</v>
      </c>
      <c r="O280" s="33"/>
      <c r="P280" s="33">
        <f t="shared" si="62"/>
        <v>128.9</v>
      </c>
      <c r="Q280" s="65"/>
      <c r="R280" s="65"/>
      <c r="S280" s="1"/>
      <c r="T280" s="67"/>
      <c r="U280" s="1"/>
      <c r="V280" s="1"/>
      <c r="W280" s="1"/>
      <c r="X280" s="1"/>
      <c r="Y280" s="1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9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9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9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9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9"/>
      <c r="FF280" s="8"/>
      <c r="FG280" s="8"/>
    </row>
    <row r="281" spans="1:163" s="2" customFormat="1" ht="17.100000000000001" customHeight="1">
      <c r="A281" s="13" t="s">
        <v>264</v>
      </c>
      <c r="B281" s="69">
        <v>157.69999999999999</v>
      </c>
      <c r="C281" s="69">
        <v>101.12495000000007</v>
      </c>
      <c r="D281" s="4">
        <f t="shared" si="57"/>
        <v>0.64124889029803478</v>
      </c>
      <c r="E281" s="10">
        <v>15</v>
      </c>
      <c r="F281" s="5">
        <f t="shared" si="66"/>
        <v>1</v>
      </c>
      <c r="G281" s="5">
        <v>10</v>
      </c>
      <c r="H281" s="40">
        <f t="shared" si="64"/>
        <v>0.78474933417882087</v>
      </c>
      <c r="I281" s="41">
        <v>840</v>
      </c>
      <c r="J281" s="33">
        <f t="shared" si="58"/>
        <v>76.36363636363636</v>
      </c>
      <c r="K281" s="33">
        <f t="shared" si="59"/>
        <v>59.9</v>
      </c>
      <c r="L281" s="33">
        <f t="shared" si="60"/>
        <v>-16.463636363636361</v>
      </c>
      <c r="M281" s="33">
        <v>23.1</v>
      </c>
      <c r="N281" s="33">
        <f t="shared" si="61"/>
        <v>83</v>
      </c>
      <c r="O281" s="33"/>
      <c r="P281" s="33">
        <f t="shared" si="62"/>
        <v>83</v>
      </c>
      <c r="Q281" s="65"/>
      <c r="R281" s="65"/>
      <c r="S281" s="1"/>
      <c r="T281" s="67"/>
      <c r="U281" s="1"/>
      <c r="V281" s="1"/>
      <c r="W281" s="1"/>
      <c r="X281" s="1"/>
      <c r="Y281" s="1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9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9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9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9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9"/>
      <c r="FF281" s="8"/>
      <c r="FG281" s="8"/>
    </row>
    <row r="282" spans="1:163" s="2" customFormat="1" ht="17.100000000000001" customHeight="1">
      <c r="A282" s="13" t="s">
        <v>265</v>
      </c>
      <c r="B282" s="69">
        <v>230.6</v>
      </c>
      <c r="C282" s="69">
        <v>218.90122000000019</v>
      </c>
      <c r="D282" s="4">
        <f t="shared" si="57"/>
        <v>0.94926808326105894</v>
      </c>
      <c r="E282" s="10">
        <v>15</v>
      </c>
      <c r="F282" s="5">
        <f t="shared" si="66"/>
        <v>1</v>
      </c>
      <c r="G282" s="5">
        <v>10</v>
      </c>
      <c r="H282" s="40">
        <f t="shared" si="64"/>
        <v>0.96956084995663527</v>
      </c>
      <c r="I282" s="41">
        <v>896</v>
      </c>
      <c r="J282" s="33">
        <f t="shared" si="58"/>
        <v>81.454545454545453</v>
      </c>
      <c r="K282" s="33">
        <f t="shared" si="59"/>
        <v>79</v>
      </c>
      <c r="L282" s="33">
        <f t="shared" si="60"/>
        <v>-2.4545454545454533</v>
      </c>
      <c r="M282" s="33">
        <v>43.5</v>
      </c>
      <c r="N282" s="33">
        <f t="shared" si="61"/>
        <v>122.5</v>
      </c>
      <c r="O282" s="33"/>
      <c r="P282" s="33">
        <f t="shared" si="62"/>
        <v>122.5</v>
      </c>
      <c r="Q282" s="65"/>
      <c r="R282" s="65"/>
      <c r="S282" s="1"/>
      <c r="T282" s="67"/>
      <c r="U282" s="1"/>
      <c r="V282" s="1"/>
      <c r="W282" s="1"/>
      <c r="X282" s="1"/>
      <c r="Y282" s="1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9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9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9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9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9"/>
      <c r="FF282" s="8"/>
      <c r="FG282" s="8"/>
    </row>
    <row r="283" spans="1:163" s="2" customFormat="1" ht="17.100000000000001" customHeight="1">
      <c r="A283" s="13" t="s">
        <v>266</v>
      </c>
      <c r="B283" s="69">
        <v>69</v>
      </c>
      <c r="C283" s="69">
        <v>177.28503000000003</v>
      </c>
      <c r="D283" s="4">
        <f t="shared" si="57"/>
        <v>1.3</v>
      </c>
      <c r="E283" s="10">
        <v>15</v>
      </c>
      <c r="F283" s="5">
        <f t="shared" si="66"/>
        <v>1</v>
      </c>
      <c r="G283" s="5">
        <v>10</v>
      </c>
      <c r="H283" s="40">
        <f t="shared" si="64"/>
        <v>1.18</v>
      </c>
      <c r="I283" s="41">
        <v>958</v>
      </c>
      <c r="J283" s="33">
        <f t="shared" si="58"/>
        <v>87.090909090909093</v>
      </c>
      <c r="K283" s="33">
        <f t="shared" si="59"/>
        <v>102.8</v>
      </c>
      <c r="L283" s="33">
        <f t="shared" si="60"/>
        <v>15.709090909090904</v>
      </c>
      <c r="M283" s="33">
        <v>98</v>
      </c>
      <c r="N283" s="33">
        <f t="shared" si="61"/>
        <v>200.8</v>
      </c>
      <c r="O283" s="33"/>
      <c r="P283" s="33">
        <f t="shared" si="62"/>
        <v>200.8</v>
      </c>
      <c r="Q283" s="65"/>
      <c r="R283" s="65"/>
      <c r="S283" s="1"/>
      <c r="T283" s="67"/>
      <c r="U283" s="1"/>
      <c r="V283" s="1"/>
      <c r="W283" s="1"/>
      <c r="X283" s="1"/>
      <c r="Y283" s="1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9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9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9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9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9"/>
      <c r="FF283" s="8"/>
      <c r="FG283" s="8"/>
    </row>
    <row r="284" spans="1:163" s="2" customFormat="1" ht="17.100000000000001" customHeight="1">
      <c r="A284" s="13" t="s">
        <v>267</v>
      </c>
      <c r="B284" s="69">
        <v>380.6</v>
      </c>
      <c r="C284" s="69">
        <v>279.51242999999982</v>
      </c>
      <c r="D284" s="4">
        <f t="shared" si="57"/>
        <v>0.73439944823962111</v>
      </c>
      <c r="E284" s="10">
        <v>15</v>
      </c>
      <c r="F284" s="5">
        <f t="shared" si="66"/>
        <v>1</v>
      </c>
      <c r="G284" s="5">
        <v>10</v>
      </c>
      <c r="H284" s="40">
        <f t="shared" si="64"/>
        <v>0.84063966894377273</v>
      </c>
      <c r="I284" s="41">
        <v>1020</v>
      </c>
      <c r="J284" s="33">
        <f t="shared" si="58"/>
        <v>92.727272727272734</v>
      </c>
      <c r="K284" s="33">
        <f t="shared" si="59"/>
        <v>78</v>
      </c>
      <c r="L284" s="33">
        <f t="shared" si="60"/>
        <v>-14.727272727272734</v>
      </c>
      <c r="M284" s="33">
        <v>56.7</v>
      </c>
      <c r="N284" s="33">
        <f t="shared" si="61"/>
        <v>134.69999999999999</v>
      </c>
      <c r="O284" s="33"/>
      <c r="P284" s="33">
        <f>ROUND(N284-O284,1)</f>
        <v>134.69999999999999</v>
      </c>
      <c r="Q284" s="65"/>
      <c r="R284" s="65"/>
      <c r="S284" s="1"/>
      <c r="T284" s="67"/>
      <c r="U284" s="1"/>
      <c r="V284" s="1"/>
      <c r="W284" s="1"/>
      <c r="X284" s="1"/>
      <c r="Y284" s="1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9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9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9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9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9"/>
      <c r="FF284" s="8"/>
      <c r="FG284" s="8"/>
    </row>
    <row r="285" spans="1:163" s="2" customFormat="1" ht="17.100000000000001" customHeight="1">
      <c r="A285" s="13" t="s">
        <v>268</v>
      </c>
      <c r="B285" s="69">
        <v>4143.5</v>
      </c>
      <c r="C285" s="69">
        <v>4145.8246599999966</v>
      </c>
      <c r="D285" s="4">
        <f t="shared" si="57"/>
        <v>1.0005610377700003</v>
      </c>
      <c r="E285" s="10">
        <v>15</v>
      </c>
      <c r="F285" s="5">
        <f t="shared" si="66"/>
        <v>1</v>
      </c>
      <c r="G285" s="5">
        <v>10</v>
      </c>
      <c r="H285" s="40">
        <f t="shared" si="64"/>
        <v>1.0003366226620003</v>
      </c>
      <c r="I285" s="41">
        <v>128</v>
      </c>
      <c r="J285" s="33">
        <f t="shared" si="58"/>
        <v>11.636363636363637</v>
      </c>
      <c r="K285" s="33">
        <f t="shared" si="59"/>
        <v>11.6</v>
      </c>
      <c r="L285" s="33">
        <f t="shared" si="60"/>
        <v>-3.6363636363637042E-2</v>
      </c>
      <c r="M285" s="33">
        <v>8.8000000000000007</v>
      </c>
      <c r="N285" s="33">
        <f t="shared" si="61"/>
        <v>20.399999999999999</v>
      </c>
      <c r="O285" s="33"/>
      <c r="P285" s="33">
        <f t="shared" si="62"/>
        <v>20.399999999999999</v>
      </c>
      <c r="Q285" s="65"/>
      <c r="R285" s="65"/>
      <c r="S285" s="1"/>
      <c r="T285" s="67"/>
      <c r="U285" s="1"/>
      <c r="V285" s="1"/>
      <c r="W285" s="1"/>
      <c r="X285" s="1"/>
      <c r="Y285" s="1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9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9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9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9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9"/>
      <c r="FF285" s="8"/>
      <c r="FG285" s="8"/>
    </row>
    <row r="286" spans="1:163" s="2" customFormat="1" ht="17.100000000000001" customHeight="1">
      <c r="A286" s="13" t="s">
        <v>269</v>
      </c>
      <c r="B286" s="69">
        <v>500.1</v>
      </c>
      <c r="C286" s="69">
        <v>783.3673</v>
      </c>
      <c r="D286" s="4">
        <f t="shared" si="57"/>
        <v>1.2366421315736853</v>
      </c>
      <c r="E286" s="10">
        <v>15</v>
      </c>
      <c r="F286" s="5">
        <f t="shared" si="66"/>
        <v>1</v>
      </c>
      <c r="G286" s="5">
        <v>10</v>
      </c>
      <c r="H286" s="40">
        <f t="shared" si="64"/>
        <v>1.1419852789442111</v>
      </c>
      <c r="I286" s="41">
        <v>1047</v>
      </c>
      <c r="J286" s="33">
        <f t="shared" si="58"/>
        <v>95.181818181818187</v>
      </c>
      <c r="K286" s="33">
        <f t="shared" si="59"/>
        <v>108.7</v>
      </c>
      <c r="L286" s="33">
        <f t="shared" si="60"/>
        <v>13.518181818181816</v>
      </c>
      <c r="M286" s="33">
        <v>101.3</v>
      </c>
      <c r="N286" s="33">
        <f t="shared" si="61"/>
        <v>210</v>
      </c>
      <c r="O286" s="33"/>
      <c r="P286" s="33">
        <f t="shared" si="62"/>
        <v>210</v>
      </c>
      <c r="Q286" s="65"/>
      <c r="R286" s="65"/>
      <c r="S286" s="1"/>
      <c r="T286" s="67"/>
      <c r="U286" s="1"/>
      <c r="V286" s="1"/>
      <c r="W286" s="1"/>
      <c r="X286" s="1"/>
      <c r="Y286" s="1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9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9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9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9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9"/>
      <c r="FF286" s="8"/>
      <c r="FG286" s="8"/>
    </row>
    <row r="287" spans="1:163" s="2" customFormat="1" ht="17.100000000000001" customHeight="1">
      <c r="A287" s="13" t="s">
        <v>270</v>
      </c>
      <c r="B287" s="69">
        <v>958.8</v>
      </c>
      <c r="C287" s="69">
        <v>712.01665999999966</v>
      </c>
      <c r="D287" s="4">
        <f t="shared" si="57"/>
        <v>0.74261228619107189</v>
      </c>
      <c r="E287" s="10">
        <v>15</v>
      </c>
      <c r="F287" s="5">
        <f t="shared" si="66"/>
        <v>1</v>
      </c>
      <c r="G287" s="5">
        <v>10</v>
      </c>
      <c r="H287" s="40">
        <f t="shared" si="64"/>
        <v>0.84556737171464302</v>
      </c>
      <c r="I287" s="41">
        <v>1004</v>
      </c>
      <c r="J287" s="33">
        <f t="shared" si="58"/>
        <v>91.272727272727266</v>
      </c>
      <c r="K287" s="33">
        <f t="shared" si="59"/>
        <v>77.2</v>
      </c>
      <c r="L287" s="33">
        <f t="shared" si="60"/>
        <v>-14.072727272727263</v>
      </c>
      <c r="M287" s="33">
        <v>90.3</v>
      </c>
      <c r="N287" s="33">
        <f t="shared" si="61"/>
        <v>167.5</v>
      </c>
      <c r="O287" s="33"/>
      <c r="P287" s="33">
        <f t="shared" si="62"/>
        <v>167.5</v>
      </c>
      <c r="Q287" s="65"/>
      <c r="R287" s="65"/>
      <c r="S287" s="1"/>
      <c r="T287" s="67"/>
      <c r="U287" s="1"/>
      <c r="V287" s="1"/>
      <c r="W287" s="1"/>
      <c r="X287" s="1"/>
      <c r="Y287" s="1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9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9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9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9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9"/>
      <c r="FF287" s="8"/>
      <c r="FG287" s="8"/>
    </row>
    <row r="288" spans="1:163" s="2" customFormat="1" ht="17.100000000000001" customHeight="1">
      <c r="A288" s="13" t="s">
        <v>271</v>
      </c>
      <c r="B288" s="69">
        <v>5133.3</v>
      </c>
      <c r="C288" s="69">
        <v>4104.9088299999985</v>
      </c>
      <c r="D288" s="4">
        <f t="shared" si="57"/>
        <v>0.79966275690101851</v>
      </c>
      <c r="E288" s="10">
        <v>15</v>
      </c>
      <c r="F288" s="5">
        <f t="shared" si="66"/>
        <v>1</v>
      </c>
      <c r="G288" s="5">
        <v>10</v>
      </c>
      <c r="H288" s="40">
        <f t="shared" si="64"/>
        <v>0.87979765414061117</v>
      </c>
      <c r="I288" s="41">
        <v>26</v>
      </c>
      <c r="J288" s="33">
        <f t="shared" si="58"/>
        <v>2.3636363636363638</v>
      </c>
      <c r="K288" s="33">
        <f t="shared" si="59"/>
        <v>2.1</v>
      </c>
      <c r="L288" s="33">
        <f t="shared" si="60"/>
        <v>-0.26363636363636367</v>
      </c>
      <c r="M288" s="33">
        <v>2.2000000000000002</v>
      </c>
      <c r="N288" s="33">
        <f t="shared" si="61"/>
        <v>4.3</v>
      </c>
      <c r="O288" s="33"/>
      <c r="P288" s="33">
        <f t="shared" si="62"/>
        <v>4.3</v>
      </c>
      <c r="Q288" s="65"/>
      <c r="R288" s="65"/>
      <c r="S288" s="1"/>
      <c r="T288" s="67"/>
      <c r="U288" s="1"/>
      <c r="V288" s="1"/>
      <c r="W288" s="1"/>
      <c r="X288" s="1"/>
      <c r="Y288" s="1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9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9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9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9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9"/>
      <c r="FF288" s="8"/>
      <c r="FG288" s="8"/>
    </row>
    <row r="289" spans="1:163" s="2" customFormat="1" ht="17.100000000000001" customHeight="1">
      <c r="A289" s="13" t="s">
        <v>164</v>
      </c>
      <c r="B289" s="69">
        <v>340.9</v>
      </c>
      <c r="C289" s="69">
        <v>312.06500999999952</v>
      </c>
      <c r="D289" s="4">
        <f t="shared" si="57"/>
        <v>0.91541510706952045</v>
      </c>
      <c r="E289" s="10">
        <v>15</v>
      </c>
      <c r="F289" s="5">
        <f t="shared" si="66"/>
        <v>1</v>
      </c>
      <c r="G289" s="5">
        <v>10</v>
      </c>
      <c r="H289" s="40">
        <f t="shared" si="64"/>
        <v>0.94924906424171229</v>
      </c>
      <c r="I289" s="41">
        <v>912</v>
      </c>
      <c r="J289" s="33">
        <f t="shared" si="58"/>
        <v>82.909090909090907</v>
      </c>
      <c r="K289" s="33">
        <f t="shared" si="59"/>
        <v>78.7</v>
      </c>
      <c r="L289" s="33">
        <f t="shared" si="60"/>
        <v>-4.2090909090909037</v>
      </c>
      <c r="M289" s="33">
        <v>56.5</v>
      </c>
      <c r="N289" s="33">
        <f t="shared" si="61"/>
        <v>135.19999999999999</v>
      </c>
      <c r="O289" s="33"/>
      <c r="P289" s="33">
        <f t="shared" si="62"/>
        <v>135.19999999999999</v>
      </c>
      <c r="Q289" s="65"/>
      <c r="R289" s="65"/>
      <c r="S289" s="1"/>
      <c r="T289" s="67"/>
      <c r="U289" s="1"/>
      <c r="V289" s="1"/>
      <c r="W289" s="1"/>
      <c r="X289" s="1"/>
      <c r="Y289" s="1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9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9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9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9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9"/>
      <c r="FF289" s="8"/>
      <c r="FG289" s="8"/>
    </row>
    <row r="290" spans="1:163" s="2" customFormat="1" ht="17.100000000000001" customHeight="1">
      <c r="A290" s="17" t="s">
        <v>272</v>
      </c>
      <c r="B290" s="70"/>
      <c r="C290" s="7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65"/>
      <c r="R290" s="65"/>
      <c r="S290" s="1"/>
      <c r="T290" s="67"/>
      <c r="U290" s="1"/>
      <c r="V290" s="1"/>
      <c r="W290" s="1"/>
      <c r="X290" s="1"/>
      <c r="Y290" s="1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9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9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9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9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9"/>
      <c r="FF290" s="8"/>
      <c r="FG290" s="8"/>
    </row>
    <row r="291" spans="1:163" s="2" customFormat="1" ht="17.100000000000001" customHeight="1">
      <c r="A291" s="42" t="s">
        <v>68</v>
      </c>
      <c r="B291" s="69">
        <v>217.4</v>
      </c>
      <c r="C291" s="69">
        <v>257.75193999999993</v>
      </c>
      <c r="D291" s="4">
        <f t="shared" si="57"/>
        <v>1.185611499540018</v>
      </c>
      <c r="E291" s="10">
        <v>15</v>
      </c>
      <c r="F291" s="5">
        <f>F$49</f>
        <v>1</v>
      </c>
      <c r="G291" s="5">
        <v>10</v>
      </c>
      <c r="H291" s="40">
        <f t="shared" si="64"/>
        <v>1.1113668997240109</v>
      </c>
      <c r="I291" s="41">
        <v>756</v>
      </c>
      <c r="J291" s="33">
        <f t="shared" si="58"/>
        <v>68.727272727272734</v>
      </c>
      <c r="K291" s="33">
        <f t="shared" si="59"/>
        <v>76.400000000000006</v>
      </c>
      <c r="L291" s="33">
        <f t="shared" si="60"/>
        <v>7.672727272727272</v>
      </c>
      <c r="M291" s="33">
        <v>-9.9</v>
      </c>
      <c r="N291" s="33">
        <f t="shared" si="61"/>
        <v>66.5</v>
      </c>
      <c r="O291" s="33"/>
      <c r="P291" s="33">
        <f t="shared" si="62"/>
        <v>66.5</v>
      </c>
      <c r="Q291" s="65"/>
      <c r="R291" s="65"/>
      <c r="S291" s="1"/>
      <c r="T291" s="67"/>
      <c r="X291" s="1"/>
      <c r="Y291" s="1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9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9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9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9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9"/>
      <c r="FF291" s="8"/>
      <c r="FG291" s="8"/>
    </row>
    <row r="292" spans="1:163" s="2" customFormat="1" ht="17.100000000000001" customHeight="1">
      <c r="A292" s="42" t="s">
        <v>273</v>
      </c>
      <c r="B292" s="69">
        <v>191.2</v>
      </c>
      <c r="C292" s="69">
        <v>287.83915999999994</v>
      </c>
      <c r="D292" s="4">
        <f t="shared" si="57"/>
        <v>1.2305434937238493</v>
      </c>
      <c r="E292" s="10">
        <v>15</v>
      </c>
      <c r="F292" s="5">
        <f t="shared" ref="F292:F314" si="67">F$49</f>
        <v>1</v>
      </c>
      <c r="G292" s="5">
        <v>10</v>
      </c>
      <c r="H292" s="40">
        <f t="shared" si="64"/>
        <v>1.1383260962343096</v>
      </c>
      <c r="I292" s="41">
        <v>791</v>
      </c>
      <c r="J292" s="33">
        <f t="shared" si="58"/>
        <v>71.909090909090907</v>
      </c>
      <c r="K292" s="33">
        <f t="shared" si="59"/>
        <v>81.900000000000006</v>
      </c>
      <c r="L292" s="33">
        <f t="shared" si="60"/>
        <v>9.9909090909090992</v>
      </c>
      <c r="M292" s="33">
        <v>-25.1</v>
      </c>
      <c r="N292" s="33">
        <f t="shared" si="61"/>
        <v>56.8</v>
      </c>
      <c r="O292" s="33"/>
      <c r="P292" s="33">
        <f t="shared" si="62"/>
        <v>56.8</v>
      </c>
      <c r="Q292" s="65"/>
      <c r="R292" s="65"/>
      <c r="S292" s="1"/>
      <c r="T292" s="67"/>
      <c r="X292" s="1"/>
      <c r="Y292" s="1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9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9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9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9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9"/>
      <c r="FF292" s="8"/>
      <c r="FG292" s="8"/>
    </row>
    <row r="293" spans="1:163" s="2" customFormat="1" ht="17.100000000000001" customHeight="1">
      <c r="A293" s="42" t="s">
        <v>274</v>
      </c>
      <c r="B293" s="69">
        <v>133.5</v>
      </c>
      <c r="C293" s="69">
        <v>884.13990999999965</v>
      </c>
      <c r="D293" s="4">
        <f t="shared" si="57"/>
        <v>1.3</v>
      </c>
      <c r="E293" s="10">
        <v>15</v>
      </c>
      <c r="F293" s="5">
        <f t="shared" si="67"/>
        <v>1</v>
      </c>
      <c r="G293" s="5">
        <v>10</v>
      </c>
      <c r="H293" s="40">
        <f t="shared" si="64"/>
        <v>1.18</v>
      </c>
      <c r="I293" s="41">
        <v>173</v>
      </c>
      <c r="J293" s="33">
        <f t="shared" si="58"/>
        <v>15.727272727272727</v>
      </c>
      <c r="K293" s="33">
        <f t="shared" si="59"/>
        <v>18.600000000000001</v>
      </c>
      <c r="L293" s="33">
        <f t="shared" si="60"/>
        <v>2.8727272727272748</v>
      </c>
      <c r="M293" s="33">
        <v>3.2</v>
      </c>
      <c r="N293" s="33">
        <f t="shared" si="61"/>
        <v>21.8</v>
      </c>
      <c r="O293" s="33"/>
      <c r="P293" s="33">
        <f t="shared" si="62"/>
        <v>21.8</v>
      </c>
      <c r="Q293" s="65"/>
      <c r="R293" s="65"/>
      <c r="S293" s="1"/>
      <c r="T293" s="67"/>
      <c r="Y293" s="1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9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9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9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9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9"/>
      <c r="FF293" s="8"/>
      <c r="FG293" s="8"/>
    </row>
    <row r="294" spans="1:163" s="2" customFormat="1" ht="17.100000000000001" customHeight="1">
      <c r="A294" s="42" t="s">
        <v>50</v>
      </c>
      <c r="B294" s="69">
        <v>5328.1</v>
      </c>
      <c r="C294" s="69">
        <v>6246.9479399999973</v>
      </c>
      <c r="D294" s="4">
        <f t="shared" si="57"/>
        <v>1.1724532084608015</v>
      </c>
      <c r="E294" s="10">
        <v>15</v>
      </c>
      <c r="F294" s="5">
        <f t="shared" si="67"/>
        <v>1</v>
      </c>
      <c r="G294" s="5">
        <v>10</v>
      </c>
      <c r="H294" s="40">
        <f t="shared" si="64"/>
        <v>1.1034719250764808</v>
      </c>
      <c r="I294" s="41">
        <v>65</v>
      </c>
      <c r="J294" s="33">
        <f t="shared" si="58"/>
        <v>5.9090909090909092</v>
      </c>
      <c r="K294" s="33">
        <f t="shared" si="59"/>
        <v>6.5</v>
      </c>
      <c r="L294" s="33">
        <f t="shared" si="60"/>
        <v>0.59090909090909083</v>
      </c>
      <c r="M294" s="33">
        <v>-1</v>
      </c>
      <c r="N294" s="33">
        <f t="shared" si="61"/>
        <v>5.5</v>
      </c>
      <c r="O294" s="33"/>
      <c r="P294" s="33">
        <f t="shared" si="62"/>
        <v>5.5</v>
      </c>
      <c r="Q294" s="65"/>
      <c r="R294" s="65"/>
      <c r="S294" s="1"/>
      <c r="T294" s="67"/>
      <c r="Y294" s="1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9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9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9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9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9"/>
      <c r="FF294" s="8"/>
      <c r="FG294" s="8"/>
    </row>
    <row r="295" spans="1:163" s="2" customFormat="1" ht="17.100000000000001" customHeight="1">
      <c r="A295" s="42" t="s">
        <v>275</v>
      </c>
      <c r="B295" s="69">
        <v>288.89999999999998</v>
      </c>
      <c r="C295" s="69">
        <v>135.69625999999977</v>
      </c>
      <c r="D295" s="4">
        <f t="shared" si="57"/>
        <v>0.46969975770162609</v>
      </c>
      <c r="E295" s="10">
        <v>15</v>
      </c>
      <c r="F295" s="5">
        <f t="shared" si="67"/>
        <v>1</v>
      </c>
      <c r="G295" s="5">
        <v>10</v>
      </c>
      <c r="H295" s="40">
        <f t="shared" si="64"/>
        <v>0.68181985462097572</v>
      </c>
      <c r="I295" s="41">
        <v>634</v>
      </c>
      <c r="J295" s="33">
        <f t="shared" si="58"/>
        <v>57.636363636363633</v>
      </c>
      <c r="K295" s="33">
        <f t="shared" si="59"/>
        <v>39.299999999999997</v>
      </c>
      <c r="L295" s="33">
        <f t="shared" si="60"/>
        <v>-18.336363636363636</v>
      </c>
      <c r="M295" s="33">
        <v>10.6</v>
      </c>
      <c r="N295" s="33">
        <f t="shared" si="61"/>
        <v>49.9</v>
      </c>
      <c r="O295" s="33"/>
      <c r="P295" s="33">
        <f t="shared" si="62"/>
        <v>49.9</v>
      </c>
      <c r="Q295" s="65"/>
      <c r="R295" s="65"/>
      <c r="S295" s="1"/>
      <c r="T295" s="67"/>
      <c r="Y295" s="1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9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9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9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9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9"/>
      <c r="FF295" s="8"/>
      <c r="FG295" s="8"/>
    </row>
    <row r="296" spans="1:163" s="2" customFormat="1" ht="17.100000000000001" customHeight="1">
      <c r="A296" s="42" t="s">
        <v>276</v>
      </c>
      <c r="B296" s="69">
        <v>155.4</v>
      </c>
      <c r="C296" s="69">
        <v>98.526099999999857</v>
      </c>
      <c r="D296" s="4">
        <f t="shared" si="57"/>
        <v>0.63401608751608662</v>
      </c>
      <c r="E296" s="10">
        <v>15</v>
      </c>
      <c r="F296" s="5">
        <f t="shared" si="67"/>
        <v>1</v>
      </c>
      <c r="G296" s="5">
        <v>10</v>
      </c>
      <c r="H296" s="40">
        <f t="shared" si="64"/>
        <v>0.780409652509652</v>
      </c>
      <c r="I296" s="41">
        <v>1020</v>
      </c>
      <c r="J296" s="33">
        <f t="shared" si="58"/>
        <v>92.727272727272734</v>
      </c>
      <c r="K296" s="33">
        <f t="shared" si="59"/>
        <v>72.400000000000006</v>
      </c>
      <c r="L296" s="33">
        <f t="shared" si="60"/>
        <v>-20.327272727272728</v>
      </c>
      <c r="M296" s="33">
        <v>44.4</v>
      </c>
      <c r="N296" s="33">
        <f t="shared" si="61"/>
        <v>116.8</v>
      </c>
      <c r="O296" s="33">
        <f>MIN(N296,26.6)</f>
        <v>26.6</v>
      </c>
      <c r="P296" s="33">
        <f t="shared" si="62"/>
        <v>90.2</v>
      </c>
      <c r="Q296" s="65"/>
      <c r="R296" s="65"/>
      <c r="S296" s="1"/>
      <c r="T296" s="67"/>
      <c r="Y296" s="1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9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9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9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9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9"/>
      <c r="FF296" s="8"/>
      <c r="FG296" s="8"/>
    </row>
    <row r="297" spans="1:163" s="2" customFormat="1" ht="17.100000000000001" customHeight="1">
      <c r="A297" s="42" t="s">
        <v>277</v>
      </c>
      <c r="B297" s="69">
        <v>1277.4000000000001</v>
      </c>
      <c r="C297" s="69">
        <v>824.64274000000023</v>
      </c>
      <c r="D297" s="4">
        <f t="shared" si="57"/>
        <v>0.64556344136527333</v>
      </c>
      <c r="E297" s="10">
        <v>15</v>
      </c>
      <c r="F297" s="5">
        <f t="shared" si="67"/>
        <v>1</v>
      </c>
      <c r="G297" s="5">
        <v>10</v>
      </c>
      <c r="H297" s="40">
        <f t="shared" si="64"/>
        <v>0.78733806481916402</v>
      </c>
      <c r="I297" s="41">
        <v>113</v>
      </c>
      <c r="J297" s="33">
        <f t="shared" si="58"/>
        <v>10.272727272727273</v>
      </c>
      <c r="K297" s="33">
        <f t="shared" si="59"/>
        <v>8.1</v>
      </c>
      <c r="L297" s="33">
        <f t="shared" si="60"/>
        <v>-2.1727272727272737</v>
      </c>
      <c r="M297" s="33">
        <v>4</v>
      </c>
      <c r="N297" s="33">
        <f t="shared" si="61"/>
        <v>12.1</v>
      </c>
      <c r="O297" s="33"/>
      <c r="P297" s="33">
        <f t="shared" si="62"/>
        <v>12.1</v>
      </c>
      <c r="Q297" s="65"/>
      <c r="R297" s="65"/>
      <c r="S297" s="1"/>
      <c r="T297" s="67"/>
      <c r="Y297" s="1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9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9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9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9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9"/>
      <c r="FF297" s="8"/>
      <c r="FG297" s="8"/>
    </row>
    <row r="298" spans="1:163" s="2" customFormat="1" ht="17.100000000000001" customHeight="1">
      <c r="A298" s="42" t="s">
        <v>278</v>
      </c>
      <c r="B298" s="69">
        <v>478.6</v>
      </c>
      <c r="C298" s="69">
        <v>224.89964999999967</v>
      </c>
      <c r="D298" s="4">
        <f t="shared" si="57"/>
        <v>0.46991151274550702</v>
      </c>
      <c r="E298" s="10">
        <v>15</v>
      </c>
      <c r="F298" s="5">
        <f t="shared" si="67"/>
        <v>1</v>
      </c>
      <c r="G298" s="5">
        <v>10</v>
      </c>
      <c r="H298" s="40">
        <f t="shared" si="64"/>
        <v>0.68194690764730426</v>
      </c>
      <c r="I298" s="41">
        <v>1140</v>
      </c>
      <c r="J298" s="33">
        <f t="shared" si="58"/>
        <v>103.63636363636364</v>
      </c>
      <c r="K298" s="33">
        <f t="shared" si="59"/>
        <v>70.7</v>
      </c>
      <c r="L298" s="33">
        <f t="shared" si="60"/>
        <v>-32.936363636363637</v>
      </c>
      <c r="M298" s="33">
        <v>20.399999999999999</v>
      </c>
      <c r="N298" s="33">
        <f t="shared" si="61"/>
        <v>91.1</v>
      </c>
      <c r="O298" s="33"/>
      <c r="P298" s="33">
        <f t="shared" si="62"/>
        <v>91.1</v>
      </c>
      <c r="Q298" s="65"/>
      <c r="R298" s="65"/>
      <c r="S298" s="1"/>
      <c r="T298" s="67"/>
      <c r="Y298" s="1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9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9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9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9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9"/>
      <c r="FF298" s="8"/>
      <c r="FG298" s="8"/>
    </row>
    <row r="299" spans="1:163" s="2" customFormat="1" ht="17.100000000000001" customHeight="1">
      <c r="A299" s="42" t="s">
        <v>279</v>
      </c>
      <c r="B299" s="69">
        <v>168.1</v>
      </c>
      <c r="C299" s="69">
        <v>26.363119999999995</v>
      </c>
      <c r="D299" s="4">
        <f t="shared" si="57"/>
        <v>0.15682998215348004</v>
      </c>
      <c r="E299" s="10">
        <v>15</v>
      </c>
      <c r="F299" s="5">
        <f t="shared" si="67"/>
        <v>1</v>
      </c>
      <c r="G299" s="5">
        <v>10</v>
      </c>
      <c r="H299" s="40">
        <f t="shared" si="64"/>
        <v>0.49409798929208804</v>
      </c>
      <c r="I299" s="41">
        <v>392</v>
      </c>
      <c r="J299" s="33">
        <f t="shared" si="58"/>
        <v>35.636363636363633</v>
      </c>
      <c r="K299" s="33">
        <f t="shared" si="59"/>
        <v>17.600000000000001</v>
      </c>
      <c r="L299" s="33">
        <f t="shared" si="60"/>
        <v>-18.036363636363632</v>
      </c>
      <c r="M299" s="33">
        <v>25.6</v>
      </c>
      <c r="N299" s="33">
        <f t="shared" si="61"/>
        <v>43.2</v>
      </c>
      <c r="O299" s="33"/>
      <c r="P299" s="33">
        <f t="shared" si="62"/>
        <v>43.2</v>
      </c>
      <c r="Q299" s="65"/>
      <c r="R299" s="65"/>
      <c r="S299" s="1"/>
      <c r="T299" s="67"/>
      <c r="X299" s="1"/>
      <c r="Y299" s="1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9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9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9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9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9"/>
      <c r="FF299" s="8"/>
      <c r="FG299" s="8"/>
    </row>
    <row r="300" spans="1:163" s="2" customFormat="1" ht="17.100000000000001" customHeight="1">
      <c r="A300" s="42" t="s">
        <v>280</v>
      </c>
      <c r="B300" s="69">
        <v>382.6</v>
      </c>
      <c r="C300" s="69">
        <v>324.46686000000034</v>
      </c>
      <c r="D300" s="4">
        <f t="shared" si="57"/>
        <v>0.84805765812859468</v>
      </c>
      <c r="E300" s="10">
        <v>15</v>
      </c>
      <c r="F300" s="5">
        <f t="shared" si="67"/>
        <v>1</v>
      </c>
      <c r="G300" s="5">
        <v>10</v>
      </c>
      <c r="H300" s="40">
        <f t="shared" si="64"/>
        <v>0.90883459487715679</v>
      </c>
      <c r="I300" s="41">
        <v>313</v>
      </c>
      <c r="J300" s="33">
        <f t="shared" si="58"/>
        <v>28.454545454545453</v>
      </c>
      <c r="K300" s="33">
        <f t="shared" si="59"/>
        <v>25.9</v>
      </c>
      <c r="L300" s="33">
        <f t="shared" si="60"/>
        <v>-2.5545454545454547</v>
      </c>
      <c r="M300" s="33">
        <v>5.3</v>
      </c>
      <c r="N300" s="33">
        <f t="shared" si="61"/>
        <v>31.2</v>
      </c>
      <c r="O300" s="33"/>
      <c r="P300" s="33">
        <f t="shared" si="62"/>
        <v>31.2</v>
      </c>
      <c r="Q300" s="65"/>
      <c r="R300" s="65"/>
      <c r="S300" s="1"/>
      <c r="T300" s="67"/>
      <c r="X300" s="1"/>
      <c r="Y300" s="1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9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9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9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9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9"/>
      <c r="FF300" s="8"/>
      <c r="FG300" s="8"/>
    </row>
    <row r="301" spans="1:163" s="2" customFormat="1" ht="17.100000000000001" customHeight="1">
      <c r="A301" s="42" t="s">
        <v>281</v>
      </c>
      <c r="B301" s="69">
        <v>247.5</v>
      </c>
      <c r="C301" s="69">
        <v>265.90214999999966</v>
      </c>
      <c r="D301" s="4">
        <f t="shared" si="57"/>
        <v>1.0743521212121199</v>
      </c>
      <c r="E301" s="10">
        <v>15</v>
      </c>
      <c r="F301" s="5">
        <f t="shared" si="67"/>
        <v>1</v>
      </c>
      <c r="G301" s="5">
        <v>10</v>
      </c>
      <c r="H301" s="40">
        <f t="shared" si="64"/>
        <v>1.0446112727272721</v>
      </c>
      <c r="I301" s="41">
        <v>1192</v>
      </c>
      <c r="J301" s="33">
        <f t="shared" si="58"/>
        <v>108.36363636363636</v>
      </c>
      <c r="K301" s="33">
        <f t="shared" si="59"/>
        <v>113.2</v>
      </c>
      <c r="L301" s="33">
        <f t="shared" si="60"/>
        <v>4.8363636363636431</v>
      </c>
      <c r="M301" s="33">
        <v>34.5</v>
      </c>
      <c r="N301" s="33">
        <f t="shared" si="61"/>
        <v>147.69999999999999</v>
      </c>
      <c r="O301" s="33"/>
      <c r="P301" s="33">
        <f t="shared" si="62"/>
        <v>147.69999999999999</v>
      </c>
      <c r="Q301" s="65"/>
      <c r="R301" s="65"/>
      <c r="S301" s="1"/>
      <c r="T301" s="67"/>
      <c r="Y301" s="1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9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9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9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9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9"/>
      <c r="FF301" s="8"/>
      <c r="FG301" s="8"/>
    </row>
    <row r="302" spans="1:163" s="2" customFormat="1" ht="17.100000000000001" customHeight="1">
      <c r="A302" s="42" t="s">
        <v>282</v>
      </c>
      <c r="B302" s="69">
        <v>982.5</v>
      </c>
      <c r="C302" s="69">
        <v>3220.1978700000018</v>
      </c>
      <c r="D302" s="4">
        <f t="shared" si="57"/>
        <v>1.3</v>
      </c>
      <c r="E302" s="10">
        <v>15</v>
      </c>
      <c r="F302" s="5">
        <f t="shared" si="67"/>
        <v>1</v>
      </c>
      <c r="G302" s="5">
        <v>10</v>
      </c>
      <c r="H302" s="40">
        <f t="shared" si="64"/>
        <v>1.18</v>
      </c>
      <c r="I302" s="41">
        <v>54</v>
      </c>
      <c r="J302" s="33">
        <f t="shared" si="58"/>
        <v>4.9090909090909092</v>
      </c>
      <c r="K302" s="33">
        <f t="shared" si="59"/>
        <v>5.8</v>
      </c>
      <c r="L302" s="33">
        <f t="shared" si="60"/>
        <v>0.89090909090909065</v>
      </c>
      <c r="M302" s="33">
        <v>-1.3</v>
      </c>
      <c r="N302" s="33">
        <f t="shared" si="61"/>
        <v>4.5</v>
      </c>
      <c r="O302" s="33"/>
      <c r="P302" s="33">
        <f t="shared" si="62"/>
        <v>4.5</v>
      </c>
      <c r="Q302" s="65"/>
      <c r="R302" s="65"/>
      <c r="S302" s="1"/>
      <c r="T302" s="67"/>
      <c r="X302" s="1"/>
      <c r="Y302" s="1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9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9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9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9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9"/>
      <c r="FF302" s="8"/>
      <c r="FG302" s="8"/>
    </row>
    <row r="303" spans="1:163" s="2" customFormat="1" ht="17.100000000000001" customHeight="1">
      <c r="A303" s="42" t="s">
        <v>283</v>
      </c>
      <c r="B303" s="69">
        <v>79.900000000000006</v>
      </c>
      <c r="C303" s="69">
        <v>92.551889999999958</v>
      </c>
      <c r="D303" s="4">
        <f t="shared" si="57"/>
        <v>1.1583465581977466</v>
      </c>
      <c r="E303" s="10">
        <v>15</v>
      </c>
      <c r="F303" s="5">
        <f t="shared" si="67"/>
        <v>1</v>
      </c>
      <c r="G303" s="5">
        <v>10</v>
      </c>
      <c r="H303" s="40">
        <f t="shared" si="64"/>
        <v>1.0950079349186479</v>
      </c>
      <c r="I303" s="41">
        <v>775</v>
      </c>
      <c r="J303" s="33">
        <f t="shared" si="58"/>
        <v>70.454545454545453</v>
      </c>
      <c r="K303" s="33">
        <f t="shared" si="59"/>
        <v>77.099999999999994</v>
      </c>
      <c r="L303" s="33">
        <f t="shared" si="60"/>
        <v>6.6454545454545411</v>
      </c>
      <c r="M303" s="33">
        <v>24.2</v>
      </c>
      <c r="N303" s="33">
        <f t="shared" si="61"/>
        <v>101.3</v>
      </c>
      <c r="O303" s="33"/>
      <c r="P303" s="33">
        <f t="shared" si="62"/>
        <v>101.3</v>
      </c>
      <c r="Q303" s="65"/>
      <c r="R303" s="65"/>
      <c r="S303" s="1"/>
      <c r="T303" s="67"/>
      <c r="X303" s="1"/>
      <c r="Y303" s="1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9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9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9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9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9"/>
      <c r="FF303" s="8"/>
      <c r="FG303" s="8"/>
    </row>
    <row r="304" spans="1:163" s="2" customFormat="1" ht="17.100000000000001" customHeight="1">
      <c r="A304" s="42" t="s">
        <v>284</v>
      </c>
      <c r="B304" s="69">
        <v>343.2</v>
      </c>
      <c r="C304" s="69">
        <v>263.72559000000007</v>
      </c>
      <c r="D304" s="4">
        <f t="shared" si="57"/>
        <v>0.76843120629370654</v>
      </c>
      <c r="E304" s="10">
        <v>15</v>
      </c>
      <c r="F304" s="5">
        <f t="shared" si="67"/>
        <v>1</v>
      </c>
      <c r="G304" s="5">
        <v>10</v>
      </c>
      <c r="H304" s="40">
        <f t="shared" si="64"/>
        <v>0.86105872377622394</v>
      </c>
      <c r="I304" s="41">
        <v>43</v>
      </c>
      <c r="J304" s="33">
        <f t="shared" si="58"/>
        <v>3.9090909090909092</v>
      </c>
      <c r="K304" s="33">
        <f t="shared" si="59"/>
        <v>3.4</v>
      </c>
      <c r="L304" s="33">
        <f t="shared" si="60"/>
        <v>-0.50909090909090926</v>
      </c>
      <c r="M304" s="33">
        <v>0.6</v>
      </c>
      <c r="N304" s="33">
        <f t="shared" si="61"/>
        <v>4</v>
      </c>
      <c r="O304" s="33"/>
      <c r="P304" s="33">
        <f t="shared" si="62"/>
        <v>4</v>
      </c>
      <c r="Q304" s="65"/>
      <c r="R304" s="65"/>
      <c r="S304" s="1"/>
      <c r="T304" s="67"/>
      <c r="X304" s="1"/>
      <c r="Y304" s="1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9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9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9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9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9"/>
      <c r="FF304" s="8"/>
      <c r="FG304" s="8"/>
    </row>
    <row r="305" spans="1:163" s="2" customFormat="1" ht="17.100000000000001" customHeight="1">
      <c r="A305" s="42" t="s">
        <v>285</v>
      </c>
      <c r="B305" s="69">
        <v>1658</v>
      </c>
      <c r="C305" s="69">
        <v>1548.8492599999997</v>
      </c>
      <c r="D305" s="4">
        <f t="shared" si="57"/>
        <v>0.93416722557297938</v>
      </c>
      <c r="E305" s="10">
        <v>15</v>
      </c>
      <c r="F305" s="5">
        <f t="shared" si="67"/>
        <v>1</v>
      </c>
      <c r="G305" s="5">
        <v>10</v>
      </c>
      <c r="H305" s="40">
        <f t="shared" si="64"/>
        <v>0.96050033534378765</v>
      </c>
      <c r="I305" s="41">
        <v>134</v>
      </c>
      <c r="J305" s="33">
        <f t="shared" si="58"/>
        <v>12.181818181818182</v>
      </c>
      <c r="K305" s="33">
        <f t="shared" si="59"/>
        <v>11.7</v>
      </c>
      <c r="L305" s="33">
        <f t="shared" si="60"/>
        <v>-0.48181818181818237</v>
      </c>
      <c r="M305" s="33">
        <v>3.2</v>
      </c>
      <c r="N305" s="33">
        <f t="shared" si="61"/>
        <v>14.9</v>
      </c>
      <c r="O305" s="33"/>
      <c r="P305" s="33">
        <f t="shared" si="62"/>
        <v>14.9</v>
      </c>
      <c r="Q305" s="65"/>
      <c r="R305" s="65"/>
      <c r="S305" s="1"/>
      <c r="T305" s="67"/>
      <c r="X305" s="1"/>
      <c r="Y305" s="1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9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9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9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9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9"/>
      <c r="FF305" s="8"/>
      <c r="FG305" s="8"/>
    </row>
    <row r="306" spans="1:163" s="2" customFormat="1" ht="17.100000000000001" customHeight="1">
      <c r="A306" s="42" t="s">
        <v>286</v>
      </c>
      <c r="B306" s="69">
        <v>4441.1000000000004</v>
      </c>
      <c r="C306" s="69">
        <v>3154.249490000002</v>
      </c>
      <c r="D306" s="4">
        <f t="shared" si="57"/>
        <v>0.71024059129494987</v>
      </c>
      <c r="E306" s="10">
        <v>15</v>
      </c>
      <c r="F306" s="5">
        <f t="shared" si="67"/>
        <v>1</v>
      </c>
      <c r="G306" s="5">
        <v>10</v>
      </c>
      <c r="H306" s="40">
        <f t="shared" si="64"/>
        <v>0.8261443547769699</v>
      </c>
      <c r="I306" s="41">
        <v>34</v>
      </c>
      <c r="J306" s="33">
        <f t="shared" si="58"/>
        <v>3.0909090909090908</v>
      </c>
      <c r="K306" s="33">
        <f t="shared" si="59"/>
        <v>2.6</v>
      </c>
      <c r="L306" s="33">
        <f t="shared" si="60"/>
        <v>-0.49090909090909074</v>
      </c>
      <c r="M306" s="33">
        <v>1.5</v>
      </c>
      <c r="N306" s="33">
        <f t="shared" si="61"/>
        <v>4.0999999999999996</v>
      </c>
      <c r="O306" s="33"/>
      <c r="P306" s="33">
        <f t="shared" si="62"/>
        <v>4.0999999999999996</v>
      </c>
      <c r="Q306" s="65"/>
      <c r="R306" s="65"/>
      <c r="S306" s="1"/>
      <c r="T306" s="67"/>
      <c r="X306" s="1"/>
      <c r="Y306" s="1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9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9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9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9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9"/>
      <c r="FF306" s="8"/>
      <c r="FG306" s="8"/>
    </row>
    <row r="307" spans="1:163" s="2" customFormat="1" ht="17.100000000000001" customHeight="1">
      <c r="A307" s="42" t="s">
        <v>287</v>
      </c>
      <c r="B307" s="69">
        <v>2146.8000000000002</v>
      </c>
      <c r="C307" s="69">
        <v>3927.3617999999988</v>
      </c>
      <c r="D307" s="4">
        <f t="shared" si="57"/>
        <v>1.2629402738960311</v>
      </c>
      <c r="E307" s="10">
        <v>15</v>
      </c>
      <c r="F307" s="5">
        <f t="shared" si="67"/>
        <v>1</v>
      </c>
      <c r="G307" s="5">
        <v>10</v>
      </c>
      <c r="H307" s="40">
        <f t="shared" si="64"/>
        <v>1.1577641643376186</v>
      </c>
      <c r="I307" s="41">
        <v>14</v>
      </c>
      <c r="J307" s="33">
        <f t="shared" si="58"/>
        <v>1.2727272727272727</v>
      </c>
      <c r="K307" s="33">
        <f t="shared" si="59"/>
        <v>1.5</v>
      </c>
      <c r="L307" s="33">
        <f t="shared" si="60"/>
        <v>0.22727272727272729</v>
      </c>
      <c r="M307" s="33">
        <v>0.5</v>
      </c>
      <c r="N307" s="33">
        <f t="shared" si="61"/>
        <v>2</v>
      </c>
      <c r="O307" s="33"/>
      <c r="P307" s="33">
        <f t="shared" si="62"/>
        <v>2</v>
      </c>
      <c r="Q307" s="65"/>
      <c r="R307" s="65"/>
      <c r="S307" s="1"/>
      <c r="T307" s="67"/>
      <c r="X307" s="1"/>
      <c r="Y307" s="1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9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9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9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9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9"/>
      <c r="FF307" s="8"/>
      <c r="FG307" s="8"/>
    </row>
    <row r="308" spans="1:163" s="2" customFormat="1" ht="17.100000000000001" customHeight="1">
      <c r="A308" s="42" t="s">
        <v>288</v>
      </c>
      <c r="B308" s="69">
        <v>252.4</v>
      </c>
      <c r="C308" s="69">
        <v>128.11911000000009</v>
      </c>
      <c r="D308" s="4">
        <f t="shared" si="57"/>
        <v>0.50760344690966752</v>
      </c>
      <c r="E308" s="10">
        <v>15</v>
      </c>
      <c r="F308" s="5">
        <f t="shared" si="67"/>
        <v>1</v>
      </c>
      <c r="G308" s="5">
        <v>10</v>
      </c>
      <c r="H308" s="40">
        <f t="shared" si="64"/>
        <v>0.70456206814580047</v>
      </c>
      <c r="I308" s="41">
        <v>582</v>
      </c>
      <c r="J308" s="33">
        <f t="shared" si="58"/>
        <v>52.909090909090907</v>
      </c>
      <c r="K308" s="33">
        <f t="shared" si="59"/>
        <v>37.299999999999997</v>
      </c>
      <c r="L308" s="33">
        <f t="shared" si="60"/>
        <v>-15.609090909090909</v>
      </c>
      <c r="M308" s="33">
        <v>16.399999999999999</v>
      </c>
      <c r="N308" s="33">
        <f t="shared" si="61"/>
        <v>53.7</v>
      </c>
      <c r="O308" s="33"/>
      <c r="P308" s="33">
        <f t="shared" si="62"/>
        <v>53.7</v>
      </c>
      <c r="Q308" s="65"/>
      <c r="R308" s="65"/>
      <c r="S308" s="1"/>
      <c r="T308" s="67"/>
      <c r="X308" s="1"/>
      <c r="Y308" s="1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9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9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9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9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9"/>
      <c r="FF308" s="8"/>
      <c r="FG308" s="8"/>
    </row>
    <row r="309" spans="1:163" s="2" customFormat="1" ht="17.100000000000001" customHeight="1">
      <c r="A309" s="42" t="s">
        <v>289</v>
      </c>
      <c r="B309" s="69">
        <v>405.9</v>
      </c>
      <c r="C309" s="69">
        <v>216.91530000000006</v>
      </c>
      <c r="D309" s="4">
        <f t="shared" si="57"/>
        <v>0.53440576496674075</v>
      </c>
      <c r="E309" s="10">
        <v>15</v>
      </c>
      <c r="F309" s="5">
        <f t="shared" si="67"/>
        <v>1</v>
      </c>
      <c r="G309" s="5">
        <v>10</v>
      </c>
      <c r="H309" s="40">
        <f t="shared" si="64"/>
        <v>0.72064345898004445</v>
      </c>
      <c r="I309" s="41">
        <v>917</v>
      </c>
      <c r="J309" s="33">
        <f t="shared" si="58"/>
        <v>83.36363636363636</v>
      </c>
      <c r="K309" s="33">
        <f t="shared" si="59"/>
        <v>60.1</v>
      </c>
      <c r="L309" s="33">
        <f t="shared" si="60"/>
        <v>-23.263636363636358</v>
      </c>
      <c r="M309" s="33">
        <v>66</v>
      </c>
      <c r="N309" s="33">
        <f t="shared" si="61"/>
        <v>126.1</v>
      </c>
      <c r="O309" s="33">
        <f>MIN(N309,41.7)</f>
        <v>41.7</v>
      </c>
      <c r="P309" s="33">
        <f t="shared" si="62"/>
        <v>84.4</v>
      </c>
      <c r="Q309" s="65"/>
      <c r="R309" s="65"/>
      <c r="S309" s="1"/>
      <c r="T309" s="67"/>
      <c r="X309" s="1"/>
      <c r="Y309" s="1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9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9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9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9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9"/>
      <c r="FF309" s="8"/>
      <c r="FG309" s="8"/>
    </row>
    <row r="310" spans="1:163" s="2" customFormat="1" ht="17.100000000000001" customHeight="1">
      <c r="A310" s="42" t="s">
        <v>290</v>
      </c>
      <c r="B310" s="69">
        <v>273.10000000000002</v>
      </c>
      <c r="C310" s="69">
        <v>375.12343999999996</v>
      </c>
      <c r="D310" s="4">
        <f t="shared" si="57"/>
        <v>1.2173575393628706</v>
      </c>
      <c r="E310" s="10">
        <v>15</v>
      </c>
      <c r="F310" s="5">
        <f t="shared" si="67"/>
        <v>1</v>
      </c>
      <c r="G310" s="5">
        <v>10</v>
      </c>
      <c r="H310" s="40">
        <f t="shared" si="64"/>
        <v>1.1304145236177223</v>
      </c>
      <c r="I310" s="41">
        <v>1126</v>
      </c>
      <c r="J310" s="33">
        <f t="shared" si="58"/>
        <v>102.36363636363636</v>
      </c>
      <c r="K310" s="33">
        <f t="shared" si="59"/>
        <v>115.7</v>
      </c>
      <c r="L310" s="33">
        <f t="shared" si="60"/>
        <v>13.336363636363643</v>
      </c>
      <c r="M310" s="33">
        <v>61.4</v>
      </c>
      <c r="N310" s="33">
        <f t="shared" si="61"/>
        <v>177.1</v>
      </c>
      <c r="O310" s="33"/>
      <c r="P310" s="33">
        <f t="shared" si="62"/>
        <v>177.1</v>
      </c>
      <c r="Q310" s="65"/>
      <c r="R310" s="65"/>
      <c r="S310" s="1"/>
      <c r="T310" s="67"/>
      <c r="X310" s="1"/>
      <c r="Y310" s="1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9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9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9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9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9"/>
      <c r="FF310" s="8"/>
      <c r="FG310" s="8"/>
    </row>
    <row r="311" spans="1:163" s="2" customFormat="1" ht="17.100000000000001" customHeight="1">
      <c r="A311" s="42" t="s">
        <v>291</v>
      </c>
      <c r="B311" s="69">
        <v>3645.6</v>
      </c>
      <c r="C311" s="69">
        <v>3090.5915999999997</v>
      </c>
      <c r="D311" s="4">
        <f t="shared" si="57"/>
        <v>0.84775938117182348</v>
      </c>
      <c r="E311" s="10">
        <v>15</v>
      </c>
      <c r="F311" s="5">
        <f t="shared" si="67"/>
        <v>1</v>
      </c>
      <c r="G311" s="5">
        <v>10</v>
      </c>
      <c r="H311" s="40">
        <f t="shared" si="64"/>
        <v>0.90865562870309413</v>
      </c>
      <c r="I311" s="41">
        <v>61</v>
      </c>
      <c r="J311" s="33">
        <f t="shared" si="58"/>
        <v>5.5454545454545459</v>
      </c>
      <c r="K311" s="33">
        <f t="shared" si="59"/>
        <v>5</v>
      </c>
      <c r="L311" s="33">
        <f t="shared" si="60"/>
        <v>-0.54545454545454586</v>
      </c>
      <c r="M311" s="33">
        <v>1.3</v>
      </c>
      <c r="N311" s="33">
        <f t="shared" si="61"/>
        <v>6.3</v>
      </c>
      <c r="O311" s="33"/>
      <c r="P311" s="33">
        <f t="shared" si="62"/>
        <v>6.3</v>
      </c>
      <c r="Q311" s="65"/>
      <c r="R311" s="65"/>
      <c r="S311" s="1"/>
      <c r="T311" s="67"/>
      <c r="X311" s="1"/>
      <c r="Y311" s="1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9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9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9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9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9"/>
      <c r="FF311" s="8"/>
      <c r="FG311" s="8"/>
    </row>
    <row r="312" spans="1:163" s="2" customFormat="1" ht="17.100000000000001" customHeight="1">
      <c r="A312" s="42" t="s">
        <v>292</v>
      </c>
      <c r="B312" s="69">
        <v>645.29999999999995</v>
      </c>
      <c r="C312" s="69">
        <v>705.48031999999978</v>
      </c>
      <c r="D312" s="4">
        <f t="shared" si="57"/>
        <v>1.0932594452192776</v>
      </c>
      <c r="E312" s="10">
        <v>15</v>
      </c>
      <c r="F312" s="5">
        <f t="shared" si="67"/>
        <v>1</v>
      </c>
      <c r="G312" s="5">
        <v>10</v>
      </c>
      <c r="H312" s="40">
        <f t="shared" si="64"/>
        <v>1.0559556671315666</v>
      </c>
      <c r="I312" s="41">
        <v>291</v>
      </c>
      <c r="J312" s="33">
        <f t="shared" si="58"/>
        <v>26.454545454545453</v>
      </c>
      <c r="K312" s="33">
        <f t="shared" si="59"/>
        <v>27.9</v>
      </c>
      <c r="L312" s="33">
        <f t="shared" si="60"/>
        <v>1.4454545454545453</v>
      </c>
      <c r="M312" s="33">
        <v>5.2</v>
      </c>
      <c r="N312" s="33">
        <f t="shared" si="61"/>
        <v>33.1</v>
      </c>
      <c r="O312" s="33"/>
      <c r="P312" s="33">
        <f t="shared" si="62"/>
        <v>33.1</v>
      </c>
      <c r="Q312" s="65"/>
      <c r="R312" s="65"/>
      <c r="S312" s="1"/>
      <c r="T312" s="67"/>
      <c r="X312" s="1"/>
      <c r="Y312" s="1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9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9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9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9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9"/>
      <c r="FF312" s="8"/>
      <c r="FG312" s="8"/>
    </row>
    <row r="313" spans="1:163" s="2" customFormat="1" ht="17.100000000000001" customHeight="1">
      <c r="A313" s="42" t="s">
        <v>293</v>
      </c>
      <c r="B313" s="69">
        <v>247.9</v>
      </c>
      <c r="C313" s="69">
        <v>156.60530999999958</v>
      </c>
      <c r="D313" s="4">
        <f t="shared" ref="D313:D376" si="68">IF(E313=0,0,IF(B313=0,1,IF(C313&lt;0,0,IF(C313/B313&gt;1.2,IF((C313/B313-1.2)*0.1+1.2&gt;1.3,1.3,(C313/B313-1.2)*0.1+1.2),C313/B313))))</f>
        <v>0.63172775312625884</v>
      </c>
      <c r="E313" s="10">
        <v>15</v>
      </c>
      <c r="F313" s="5">
        <f t="shared" si="67"/>
        <v>1</v>
      </c>
      <c r="G313" s="5">
        <v>10</v>
      </c>
      <c r="H313" s="40">
        <f t="shared" si="64"/>
        <v>0.77903665187575522</v>
      </c>
      <c r="I313" s="41">
        <v>303</v>
      </c>
      <c r="J313" s="33">
        <f t="shared" ref="J313:J376" si="69">I313/11</f>
        <v>27.545454545454547</v>
      </c>
      <c r="K313" s="33">
        <f t="shared" ref="K313:K376" si="70">ROUND(H313*J313,1)</f>
        <v>21.5</v>
      </c>
      <c r="L313" s="33">
        <f t="shared" ref="L313:L376" si="71">K313-J313</f>
        <v>-6.0454545454545467</v>
      </c>
      <c r="M313" s="33">
        <v>1.1000000000000001</v>
      </c>
      <c r="N313" s="33">
        <f t="shared" ref="N313:N376" si="72">IF((K313+M313)&gt;0,ROUND(K313+M313,1),0)</f>
        <v>22.6</v>
      </c>
      <c r="O313" s="33"/>
      <c r="P313" s="33">
        <f t="shared" ref="P313:P376" si="73">ROUND(N313-O313,1)</f>
        <v>22.6</v>
      </c>
      <c r="Q313" s="65"/>
      <c r="R313" s="65"/>
      <c r="S313" s="1"/>
      <c r="T313" s="67"/>
      <c r="X313" s="1"/>
      <c r="Y313" s="1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9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9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9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9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9"/>
      <c r="FF313" s="8"/>
      <c r="FG313" s="8"/>
    </row>
    <row r="314" spans="1:163" s="2" customFormat="1" ht="17.100000000000001" customHeight="1">
      <c r="A314" s="42" t="s">
        <v>294</v>
      </c>
      <c r="B314" s="69">
        <v>1878.6</v>
      </c>
      <c r="C314" s="69">
        <v>951.78037999999992</v>
      </c>
      <c r="D314" s="4">
        <f t="shared" si="68"/>
        <v>0.50664344724795063</v>
      </c>
      <c r="E314" s="10">
        <v>15</v>
      </c>
      <c r="F314" s="5">
        <f t="shared" si="67"/>
        <v>1</v>
      </c>
      <c r="G314" s="5">
        <v>10</v>
      </c>
      <c r="H314" s="40">
        <f t="shared" ref="H314:H377" si="74">(D314*E314+F314*G314)/(E314+G314)</f>
        <v>0.70398606834877031</v>
      </c>
      <c r="I314" s="41">
        <v>542</v>
      </c>
      <c r="J314" s="33">
        <f t="shared" si="69"/>
        <v>49.272727272727273</v>
      </c>
      <c r="K314" s="33">
        <f t="shared" si="70"/>
        <v>34.700000000000003</v>
      </c>
      <c r="L314" s="33">
        <f t="shared" si="71"/>
        <v>-14.572727272727271</v>
      </c>
      <c r="M314" s="33">
        <v>19.3</v>
      </c>
      <c r="N314" s="33">
        <f t="shared" si="72"/>
        <v>54</v>
      </c>
      <c r="O314" s="33"/>
      <c r="P314" s="33">
        <f t="shared" si="73"/>
        <v>54</v>
      </c>
      <c r="Q314" s="65"/>
      <c r="R314" s="65"/>
      <c r="S314" s="1"/>
      <c r="T314" s="67"/>
      <c r="X314" s="1"/>
      <c r="Y314" s="1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9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9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9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9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9"/>
      <c r="FF314" s="8"/>
      <c r="FG314" s="8"/>
    </row>
    <row r="315" spans="1:163" s="2" customFormat="1" ht="17.100000000000001" customHeight="1">
      <c r="A315" s="17" t="s">
        <v>295</v>
      </c>
      <c r="B315" s="70"/>
      <c r="C315" s="7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65"/>
      <c r="R315" s="65"/>
      <c r="S315" s="1"/>
      <c r="T315" s="67"/>
      <c r="U315" s="1"/>
      <c r="V315" s="1"/>
      <c r="W315" s="1"/>
      <c r="X315" s="1"/>
      <c r="Y315" s="1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9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9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9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9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9"/>
      <c r="FF315" s="8"/>
      <c r="FG315" s="8"/>
    </row>
    <row r="316" spans="1:163" s="2" customFormat="1" ht="17.100000000000001" customHeight="1">
      <c r="A316" s="42" t="s">
        <v>296</v>
      </c>
      <c r="B316" s="69">
        <v>1851.3</v>
      </c>
      <c r="C316" s="69">
        <v>1521.7285299999999</v>
      </c>
      <c r="D316" s="4">
        <f t="shared" si="68"/>
        <v>0.82197835575001343</v>
      </c>
      <c r="E316" s="10">
        <v>15</v>
      </c>
      <c r="F316" s="5">
        <f>F$50</f>
        <v>1</v>
      </c>
      <c r="G316" s="5">
        <v>10</v>
      </c>
      <c r="H316" s="40">
        <f t="shared" si="74"/>
        <v>0.89318701345000806</v>
      </c>
      <c r="I316" s="41">
        <v>64</v>
      </c>
      <c r="J316" s="33">
        <f t="shared" si="69"/>
        <v>5.8181818181818183</v>
      </c>
      <c r="K316" s="33">
        <f t="shared" si="70"/>
        <v>5.2</v>
      </c>
      <c r="L316" s="33">
        <f t="shared" si="71"/>
        <v>-0.61818181818181817</v>
      </c>
      <c r="M316" s="33">
        <v>4.0999999999999996</v>
      </c>
      <c r="N316" s="33">
        <f t="shared" si="72"/>
        <v>9.3000000000000007</v>
      </c>
      <c r="O316" s="33"/>
      <c r="P316" s="33">
        <f t="shared" si="73"/>
        <v>9.3000000000000007</v>
      </c>
      <c r="Q316" s="65"/>
      <c r="R316" s="65"/>
      <c r="S316" s="1"/>
      <c r="T316" s="67"/>
      <c r="U316" s="1"/>
      <c r="V316" s="1"/>
      <c r="W316" s="1"/>
      <c r="X316" s="1"/>
      <c r="Y316" s="1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9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9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9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9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9"/>
      <c r="FF316" s="8"/>
      <c r="FG316" s="8"/>
    </row>
    <row r="317" spans="1:163" s="2" customFormat="1" ht="17.100000000000001" customHeight="1">
      <c r="A317" s="42" t="s">
        <v>297</v>
      </c>
      <c r="B317" s="69">
        <v>1735.7</v>
      </c>
      <c r="C317" s="69">
        <v>862.46563000000083</v>
      </c>
      <c r="D317" s="4">
        <f t="shared" si="68"/>
        <v>0.49689786829521276</v>
      </c>
      <c r="E317" s="10">
        <v>15</v>
      </c>
      <c r="F317" s="5">
        <f t="shared" ref="F317:F330" si="75">F$50</f>
        <v>1</v>
      </c>
      <c r="G317" s="5">
        <v>10</v>
      </c>
      <c r="H317" s="40">
        <f t="shared" si="74"/>
        <v>0.69813872097712759</v>
      </c>
      <c r="I317" s="41">
        <v>125</v>
      </c>
      <c r="J317" s="33">
        <f t="shared" si="69"/>
        <v>11.363636363636363</v>
      </c>
      <c r="K317" s="33">
        <f t="shared" si="70"/>
        <v>7.9</v>
      </c>
      <c r="L317" s="33">
        <f t="shared" si="71"/>
        <v>-3.463636363636363</v>
      </c>
      <c r="M317" s="33">
        <v>8</v>
      </c>
      <c r="N317" s="33">
        <f t="shared" si="72"/>
        <v>15.9</v>
      </c>
      <c r="O317" s="33"/>
      <c r="P317" s="33">
        <f t="shared" si="73"/>
        <v>15.9</v>
      </c>
      <c r="Q317" s="65"/>
      <c r="R317" s="65"/>
      <c r="S317" s="1"/>
      <c r="T317" s="67"/>
      <c r="W317" s="1"/>
      <c r="X317" s="1"/>
      <c r="Y317" s="1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9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9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9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9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9"/>
      <c r="FF317" s="8"/>
      <c r="FG317" s="8"/>
    </row>
    <row r="318" spans="1:163" s="2" customFormat="1" ht="17.100000000000001" customHeight="1">
      <c r="A318" s="42" t="s">
        <v>298</v>
      </c>
      <c r="B318" s="69">
        <v>347.8</v>
      </c>
      <c r="C318" s="69">
        <v>500.05256999999983</v>
      </c>
      <c r="D318" s="4">
        <f t="shared" si="68"/>
        <v>1.2237758970672798</v>
      </c>
      <c r="E318" s="10">
        <v>15</v>
      </c>
      <c r="F318" s="5">
        <f t="shared" si="75"/>
        <v>1</v>
      </c>
      <c r="G318" s="5">
        <v>10</v>
      </c>
      <c r="H318" s="40">
        <f t="shared" si="74"/>
        <v>1.1342655382403679</v>
      </c>
      <c r="I318" s="41">
        <v>707</v>
      </c>
      <c r="J318" s="33">
        <f t="shared" si="69"/>
        <v>64.272727272727266</v>
      </c>
      <c r="K318" s="33">
        <f t="shared" si="70"/>
        <v>72.900000000000006</v>
      </c>
      <c r="L318" s="33">
        <f t="shared" si="71"/>
        <v>8.6272727272727394</v>
      </c>
      <c r="M318" s="33">
        <v>34.6</v>
      </c>
      <c r="N318" s="33">
        <f t="shared" si="72"/>
        <v>107.5</v>
      </c>
      <c r="O318" s="33"/>
      <c r="P318" s="33">
        <f t="shared" si="73"/>
        <v>107.5</v>
      </c>
      <c r="Q318" s="65"/>
      <c r="R318" s="65"/>
      <c r="S318" s="1"/>
      <c r="T318" s="67"/>
      <c r="W318" s="1"/>
      <c r="X318" s="1"/>
      <c r="Y318" s="1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9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9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9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9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9"/>
      <c r="FF318" s="8"/>
      <c r="FG318" s="8"/>
    </row>
    <row r="319" spans="1:163" s="2" customFormat="1" ht="17.100000000000001" customHeight="1">
      <c r="A319" s="42" t="s">
        <v>299</v>
      </c>
      <c r="B319" s="69">
        <v>228.9</v>
      </c>
      <c r="C319" s="69">
        <v>59.809100000000093</v>
      </c>
      <c r="D319" s="4">
        <f t="shared" si="68"/>
        <v>0.26128920926168675</v>
      </c>
      <c r="E319" s="10">
        <v>15</v>
      </c>
      <c r="F319" s="5">
        <f t="shared" si="75"/>
        <v>1</v>
      </c>
      <c r="G319" s="5">
        <v>10</v>
      </c>
      <c r="H319" s="40">
        <f t="shared" si="74"/>
        <v>0.55677352555701209</v>
      </c>
      <c r="I319" s="41">
        <v>1001</v>
      </c>
      <c r="J319" s="33">
        <f t="shared" si="69"/>
        <v>91</v>
      </c>
      <c r="K319" s="33">
        <f t="shared" si="70"/>
        <v>50.7</v>
      </c>
      <c r="L319" s="33">
        <f t="shared" si="71"/>
        <v>-40.299999999999997</v>
      </c>
      <c r="M319" s="33">
        <v>19.2</v>
      </c>
      <c r="N319" s="33">
        <f t="shared" si="72"/>
        <v>69.900000000000006</v>
      </c>
      <c r="O319" s="33"/>
      <c r="P319" s="33">
        <f t="shared" si="73"/>
        <v>69.900000000000006</v>
      </c>
      <c r="Q319" s="65"/>
      <c r="R319" s="65"/>
      <c r="S319" s="1"/>
      <c r="T319" s="67"/>
      <c r="U319" s="1"/>
      <c r="V319" s="1"/>
      <c r="W319" s="1"/>
      <c r="X319" s="1"/>
      <c r="Y319" s="1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9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9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9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9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9"/>
      <c r="FF319" s="8"/>
      <c r="FG319" s="8"/>
    </row>
    <row r="320" spans="1:163" s="2" customFormat="1" ht="17.100000000000001" customHeight="1">
      <c r="A320" s="42" t="s">
        <v>300</v>
      </c>
      <c r="B320" s="69">
        <v>194.4</v>
      </c>
      <c r="C320" s="69">
        <v>206.32142999999994</v>
      </c>
      <c r="D320" s="4">
        <f t="shared" si="68"/>
        <v>1.0613242283950615</v>
      </c>
      <c r="E320" s="10">
        <v>15</v>
      </c>
      <c r="F320" s="5">
        <f t="shared" si="75"/>
        <v>1</v>
      </c>
      <c r="G320" s="5">
        <v>10</v>
      </c>
      <c r="H320" s="40">
        <f t="shared" si="74"/>
        <v>1.0367945370370368</v>
      </c>
      <c r="I320" s="41">
        <v>789</v>
      </c>
      <c r="J320" s="33">
        <f t="shared" si="69"/>
        <v>71.727272727272734</v>
      </c>
      <c r="K320" s="33">
        <f t="shared" si="70"/>
        <v>74.400000000000006</v>
      </c>
      <c r="L320" s="33">
        <f t="shared" si="71"/>
        <v>2.672727272727272</v>
      </c>
      <c r="M320" s="33">
        <v>53.1</v>
      </c>
      <c r="N320" s="33">
        <f t="shared" si="72"/>
        <v>127.5</v>
      </c>
      <c r="O320" s="33"/>
      <c r="P320" s="33">
        <f t="shared" si="73"/>
        <v>127.5</v>
      </c>
      <c r="Q320" s="65"/>
      <c r="R320" s="65"/>
      <c r="S320" s="1"/>
      <c r="T320" s="67"/>
      <c r="X320" s="1"/>
      <c r="Y320" s="1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9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9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9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9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9"/>
      <c r="FF320" s="8"/>
      <c r="FG320" s="8"/>
    </row>
    <row r="321" spans="1:163" s="2" customFormat="1" ht="17.100000000000001" customHeight="1">
      <c r="A321" s="42" t="s">
        <v>301</v>
      </c>
      <c r="B321" s="69">
        <v>588.20000000000005</v>
      </c>
      <c r="C321" s="69">
        <v>550.91495000000066</v>
      </c>
      <c r="D321" s="4">
        <f t="shared" si="68"/>
        <v>0.93661161169670282</v>
      </c>
      <c r="E321" s="10">
        <v>15</v>
      </c>
      <c r="F321" s="5">
        <f t="shared" si="75"/>
        <v>1</v>
      </c>
      <c r="G321" s="5">
        <v>10</v>
      </c>
      <c r="H321" s="40">
        <f t="shared" si="74"/>
        <v>0.96196696701802165</v>
      </c>
      <c r="I321" s="41">
        <v>604</v>
      </c>
      <c r="J321" s="33">
        <f t="shared" si="69"/>
        <v>54.909090909090907</v>
      </c>
      <c r="K321" s="33">
        <f t="shared" si="70"/>
        <v>52.8</v>
      </c>
      <c r="L321" s="33">
        <f t="shared" si="71"/>
        <v>-2.1090909090909093</v>
      </c>
      <c r="M321" s="33">
        <v>12.5</v>
      </c>
      <c r="N321" s="33">
        <f t="shared" si="72"/>
        <v>65.3</v>
      </c>
      <c r="O321" s="33"/>
      <c r="P321" s="33">
        <f t="shared" si="73"/>
        <v>65.3</v>
      </c>
      <c r="Q321" s="65"/>
      <c r="R321" s="65"/>
      <c r="S321" s="1"/>
      <c r="T321" s="67"/>
      <c r="U321" s="1"/>
      <c r="V321" s="1"/>
      <c r="W321" s="1"/>
      <c r="X321" s="1"/>
      <c r="Y321" s="1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9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9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9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9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9"/>
      <c r="FF321" s="8"/>
      <c r="FG321" s="8"/>
    </row>
    <row r="322" spans="1:163" s="2" customFormat="1" ht="17.100000000000001" customHeight="1">
      <c r="A322" s="42" t="s">
        <v>302</v>
      </c>
      <c r="B322" s="69">
        <v>1360.5</v>
      </c>
      <c r="C322" s="69">
        <v>292.17333000000008</v>
      </c>
      <c r="D322" s="4">
        <f t="shared" si="68"/>
        <v>0.21475437706725475</v>
      </c>
      <c r="E322" s="10">
        <v>15</v>
      </c>
      <c r="F322" s="5">
        <f t="shared" si="75"/>
        <v>1</v>
      </c>
      <c r="G322" s="5">
        <v>10</v>
      </c>
      <c r="H322" s="40">
        <f t="shared" si="74"/>
        <v>0.5288526262403529</v>
      </c>
      <c r="I322" s="41">
        <v>19</v>
      </c>
      <c r="J322" s="33">
        <f t="shared" si="69"/>
        <v>1.7272727272727273</v>
      </c>
      <c r="K322" s="33">
        <f t="shared" si="70"/>
        <v>0.9</v>
      </c>
      <c r="L322" s="33">
        <f t="shared" si="71"/>
        <v>-0.82727272727272727</v>
      </c>
      <c r="M322" s="33">
        <v>1.6</v>
      </c>
      <c r="N322" s="33">
        <f t="shared" si="72"/>
        <v>2.5</v>
      </c>
      <c r="O322" s="33">
        <f>MIN(N322,0.9)</f>
        <v>0.9</v>
      </c>
      <c r="P322" s="33">
        <f>ROUND(N322-O322,1)</f>
        <v>1.6</v>
      </c>
      <c r="Q322" s="65"/>
      <c r="R322" s="65"/>
      <c r="S322" s="1"/>
      <c r="T322" s="67"/>
      <c r="U322" s="1"/>
      <c r="V322" s="1"/>
      <c r="W322" s="1"/>
      <c r="X322" s="1"/>
      <c r="Y322" s="1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9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9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9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9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9"/>
      <c r="FF322" s="8"/>
      <c r="FG322" s="8"/>
    </row>
    <row r="323" spans="1:163" s="2" customFormat="1" ht="16.5" customHeight="1">
      <c r="A323" s="42" t="s">
        <v>303</v>
      </c>
      <c r="B323" s="69">
        <v>258.60000000000002</v>
      </c>
      <c r="C323" s="69">
        <v>274.16808999999984</v>
      </c>
      <c r="D323" s="4">
        <f t="shared" si="68"/>
        <v>1.0602014307811285</v>
      </c>
      <c r="E323" s="10">
        <v>15</v>
      </c>
      <c r="F323" s="5">
        <f t="shared" si="75"/>
        <v>1</v>
      </c>
      <c r="G323" s="5">
        <v>10</v>
      </c>
      <c r="H323" s="40">
        <f t="shared" si="74"/>
        <v>1.036120858468677</v>
      </c>
      <c r="I323" s="41">
        <v>576</v>
      </c>
      <c r="J323" s="33">
        <f t="shared" si="69"/>
        <v>52.363636363636367</v>
      </c>
      <c r="K323" s="33">
        <f t="shared" si="70"/>
        <v>54.3</v>
      </c>
      <c r="L323" s="33">
        <f t="shared" si="71"/>
        <v>1.9363636363636303</v>
      </c>
      <c r="M323" s="33">
        <v>60.8</v>
      </c>
      <c r="N323" s="33">
        <f t="shared" si="72"/>
        <v>115.1</v>
      </c>
      <c r="O323" s="33"/>
      <c r="P323" s="33">
        <f t="shared" si="73"/>
        <v>115.1</v>
      </c>
      <c r="Q323" s="65"/>
      <c r="R323" s="65"/>
      <c r="S323" s="1"/>
      <c r="T323" s="67"/>
      <c r="U323" s="1"/>
      <c r="V323" s="1"/>
      <c r="W323" s="1"/>
      <c r="X323" s="1"/>
      <c r="Y323" s="1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9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9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9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9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9"/>
      <c r="FF323" s="8"/>
      <c r="FG323" s="8"/>
    </row>
    <row r="324" spans="1:163" s="2" customFormat="1" ht="17.100000000000001" customHeight="1">
      <c r="A324" s="42" t="s">
        <v>304</v>
      </c>
      <c r="B324" s="69">
        <v>189.7</v>
      </c>
      <c r="C324" s="69">
        <v>212.24410000000009</v>
      </c>
      <c r="D324" s="4">
        <f t="shared" si="68"/>
        <v>1.1188408012651561</v>
      </c>
      <c r="E324" s="10">
        <v>15</v>
      </c>
      <c r="F324" s="5">
        <f t="shared" si="75"/>
        <v>1</v>
      </c>
      <c r="G324" s="5">
        <v>10</v>
      </c>
      <c r="H324" s="40">
        <f t="shared" si="74"/>
        <v>1.0713044807590935</v>
      </c>
      <c r="I324" s="41">
        <v>1076</v>
      </c>
      <c r="J324" s="33">
        <f t="shared" si="69"/>
        <v>97.818181818181813</v>
      </c>
      <c r="K324" s="33">
        <f t="shared" si="70"/>
        <v>104.8</v>
      </c>
      <c r="L324" s="33">
        <f t="shared" si="71"/>
        <v>6.9818181818181841</v>
      </c>
      <c r="M324" s="33">
        <v>45.3</v>
      </c>
      <c r="N324" s="33">
        <f t="shared" si="72"/>
        <v>150.1</v>
      </c>
      <c r="O324" s="33"/>
      <c r="P324" s="33">
        <f t="shared" si="73"/>
        <v>150.1</v>
      </c>
      <c r="Q324" s="65"/>
      <c r="R324" s="65"/>
      <c r="S324" s="1"/>
      <c r="T324" s="67"/>
      <c r="U324" s="1"/>
      <c r="V324" s="1"/>
      <c r="W324" s="1"/>
      <c r="X324" s="1"/>
      <c r="Y324" s="1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9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9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9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9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9"/>
      <c r="FF324" s="8"/>
      <c r="FG324" s="8"/>
    </row>
    <row r="325" spans="1:163" s="2" customFormat="1" ht="17.100000000000001" customHeight="1">
      <c r="A325" s="42" t="s">
        <v>305</v>
      </c>
      <c r="B325" s="69">
        <v>159.69999999999999</v>
      </c>
      <c r="C325" s="69">
        <v>221.48652000000001</v>
      </c>
      <c r="D325" s="4">
        <f t="shared" si="68"/>
        <v>1.2186891170945522</v>
      </c>
      <c r="E325" s="10">
        <v>15</v>
      </c>
      <c r="F325" s="5">
        <f t="shared" si="75"/>
        <v>1</v>
      </c>
      <c r="G325" s="5">
        <v>10</v>
      </c>
      <c r="H325" s="40">
        <f t="shared" si="74"/>
        <v>1.1312134702567314</v>
      </c>
      <c r="I325" s="41">
        <v>261</v>
      </c>
      <c r="J325" s="33">
        <f t="shared" si="69"/>
        <v>23.727272727272727</v>
      </c>
      <c r="K325" s="33">
        <f t="shared" si="70"/>
        <v>26.8</v>
      </c>
      <c r="L325" s="33">
        <f t="shared" si="71"/>
        <v>3.0727272727272741</v>
      </c>
      <c r="M325" s="33">
        <v>24.7</v>
      </c>
      <c r="N325" s="33">
        <f t="shared" si="72"/>
        <v>51.5</v>
      </c>
      <c r="O325" s="33"/>
      <c r="P325" s="33">
        <f t="shared" si="73"/>
        <v>51.5</v>
      </c>
      <c r="Q325" s="65"/>
      <c r="R325" s="65"/>
      <c r="S325" s="1"/>
      <c r="T325" s="67"/>
      <c r="U325" s="1"/>
      <c r="V325" s="1"/>
      <c r="W325" s="1"/>
      <c r="X325" s="1"/>
      <c r="Y325" s="1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9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9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9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9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9"/>
      <c r="FF325" s="8"/>
      <c r="FG325" s="8"/>
    </row>
    <row r="326" spans="1:163" s="2" customFormat="1" ht="17.100000000000001" customHeight="1">
      <c r="A326" s="42" t="s">
        <v>306</v>
      </c>
      <c r="B326" s="69">
        <v>78.3</v>
      </c>
      <c r="C326" s="69">
        <v>34.778190000000002</v>
      </c>
      <c r="D326" s="4">
        <f t="shared" si="68"/>
        <v>0.4441659003831418</v>
      </c>
      <c r="E326" s="10">
        <v>15</v>
      </c>
      <c r="F326" s="5">
        <f t="shared" si="75"/>
        <v>1</v>
      </c>
      <c r="G326" s="5">
        <v>10</v>
      </c>
      <c r="H326" s="40">
        <f t="shared" si="74"/>
        <v>0.66649954022988511</v>
      </c>
      <c r="I326" s="41">
        <v>1061</v>
      </c>
      <c r="J326" s="33">
        <f t="shared" si="69"/>
        <v>96.454545454545453</v>
      </c>
      <c r="K326" s="33">
        <f t="shared" si="70"/>
        <v>64.3</v>
      </c>
      <c r="L326" s="33">
        <f t="shared" si="71"/>
        <v>-32.154545454545456</v>
      </c>
      <c r="M326" s="33">
        <v>89.1</v>
      </c>
      <c r="N326" s="33">
        <f t="shared" si="72"/>
        <v>153.4</v>
      </c>
      <c r="O326" s="33"/>
      <c r="P326" s="33">
        <f t="shared" si="73"/>
        <v>153.4</v>
      </c>
      <c r="Q326" s="65"/>
      <c r="R326" s="65"/>
      <c r="S326" s="1"/>
      <c r="T326" s="67"/>
      <c r="U326" s="1"/>
      <c r="V326" s="1"/>
      <c r="W326" s="1"/>
      <c r="X326" s="1"/>
      <c r="Y326" s="1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9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9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9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9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9"/>
      <c r="FF326" s="8"/>
      <c r="FG326" s="8"/>
    </row>
    <row r="327" spans="1:163" s="2" customFormat="1" ht="17.100000000000001" customHeight="1">
      <c r="A327" s="42" t="s">
        <v>307</v>
      </c>
      <c r="B327" s="69">
        <v>441.3</v>
      </c>
      <c r="C327" s="69">
        <v>408.80717999999996</v>
      </c>
      <c r="D327" s="4">
        <f t="shared" si="68"/>
        <v>0.92637022433718552</v>
      </c>
      <c r="E327" s="10">
        <v>15</v>
      </c>
      <c r="F327" s="5">
        <f t="shared" si="75"/>
        <v>1</v>
      </c>
      <c r="G327" s="5">
        <v>10</v>
      </c>
      <c r="H327" s="40">
        <f t="shared" si="74"/>
        <v>0.95582213460231136</v>
      </c>
      <c r="I327" s="41">
        <v>978</v>
      </c>
      <c r="J327" s="33">
        <f t="shared" si="69"/>
        <v>88.909090909090907</v>
      </c>
      <c r="K327" s="33">
        <f t="shared" si="70"/>
        <v>85</v>
      </c>
      <c r="L327" s="33">
        <f t="shared" si="71"/>
        <v>-3.9090909090909065</v>
      </c>
      <c r="M327" s="33">
        <v>75.400000000000006</v>
      </c>
      <c r="N327" s="33">
        <f t="shared" si="72"/>
        <v>160.4</v>
      </c>
      <c r="O327" s="33"/>
      <c r="P327" s="33">
        <f t="shared" si="73"/>
        <v>160.4</v>
      </c>
      <c r="Q327" s="65"/>
      <c r="R327" s="65"/>
      <c r="S327" s="1"/>
      <c r="T327" s="67"/>
      <c r="U327" s="1"/>
      <c r="V327" s="1"/>
      <c r="W327" s="1"/>
      <c r="X327" s="1"/>
      <c r="Y327" s="1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9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9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9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9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9"/>
      <c r="FF327" s="8"/>
      <c r="FG327" s="8"/>
    </row>
    <row r="328" spans="1:163" s="2" customFormat="1" ht="17.100000000000001" customHeight="1">
      <c r="A328" s="42" t="s">
        <v>308</v>
      </c>
      <c r="B328" s="69">
        <v>53.7</v>
      </c>
      <c r="C328" s="69">
        <v>39.648780000000031</v>
      </c>
      <c r="D328" s="4">
        <f t="shared" si="68"/>
        <v>0.738338547486034</v>
      </c>
      <c r="E328" s="10">
        <v>15</v>
      </c>
      <c r="F328" s="5">
        <f t="shared" si="75"/>
        <v>1</v>
      </c>
      <c r="G328" s="5">
        <v>10</v>
      </c>
      <c r="H328" s="40">
        <f t="shared" si="74"/>
        <v>0.8430031284916204</v>
      </c>
      <c r="I328" s="41">
        <v>1157</v>
      </c>
      <c r="J328" s="33">
        <f t="shared" si="69"/>
        <v>105.18181818181819</v>
      </c>
      <c r="K328" s="33">
        <f t="shared" si="70"/>
        <v>88.7</v>
      </c>
      <c r="L328" s="33">
        <f t="shared" si="71"/>
        <v>-16.481818181818184</v>
      </c>
      <c r="M328" s="33">
        <v>141.6</v>
      </c>
      <c r="N328" s="33">
        <f t="shared" si="72"/>
        <v>230.3</v>
      </c>
      <c r="O328" s="33"/>
      <c r="P328" s="33">
        <f t="shared" si="73"/>
        <v>230.3</v>
      </c>
      <c r="Q328" s="65"/>
      <c r="R328" s="65"/>
      <c r="S328" s="1"/>
      <c r="T328" s="67"/>
      <c r="U328" s="1"/>
      <c r="V328" s="1"/>
      <c r="W328" s="1"/>
      <c r="X328" s="1"/>
      <c r="Y328" s="1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9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9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9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9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9"/>
      <c r="FF328" s="8"/>
      <c r="FG328" s="8"/>
    </row>
    <row r="329" spans="1:163" s="2" customFormat="1" ht="17.100000000000001" customHeight="1">
      <c r="A329" s="42" t="s">
        <v>309</v>
      </c>
      <c r="B329" s="69">
        <v>367.1</v>
      </c>
      <c r="C329" s="69">
        <v>164.1996399999999</v>
      </c>
      <c r="D329" s="4">
        <f t="shared" si="68"/>
        <v>0.44728858621628953</v>
      </c>
      <c r="E329" s="10">
        <v>15</v>
      </c>
      <c r="F329" s="5">
        <f t="shared" si="75"/>
        <v>1</v>
      </c>
      <c r="G329" s="5">
        <v>10</v>
      </c>
      <c r="H329" s="40">
        <f t="shared" si="74"/>
        <v>0.66837315172977374</v>
      </c>
      <c r="I329" s="41">
        <v>1126</v>
      </c>
      <c r="J329" s="33">
        <f t="shared" si="69"/>
        <v>102.36363636363636</v>
      </c>
      <c r="K329" s="33">
        <f t="shared" si="70"/>
        <v>68.400000000000006</v>
      </c>
      <c r="L329" s="33">
        <f t="shared" si="71"/>
        <v>-33.963636363636354</v>
      </c>
      <c r="M329" s="33">
        <v>23</v>
      </c>
      <c r="N329" s="33">
        <f t="shared" si="72"/>
        <v>91.4</v>
      </c>
      <c r="O329" s="33"/>
      <c r="P329" s="33">
        <f t="shared" si="73"/>
        <v>91.4</v>
      </c>
      <c r="Q329" s="65"/>
      <c r="R329" s="65"/>
      <c r="S329" s="1"/>
      <c r="T329" s="67"/>
      <c r="U329" s="1"/>
      <c r="V329" s="1"/>
      <c r="W329" s="1"/>
      <c r="X329" s="1"/>
      <c r="Y329" s="1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9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9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9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9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9"/>
      <c r="FF329" s="8"/>
      <c r="FG329" s="8"/>
    </row>
    <row r="330" spans="1:163" s="2" customFormat="1" ht="17.100000000000001" customHeight="1">
      <c r="A330" s="42" t="s">
        <v>310</v>
      </c>
      <c r="B330" s="69">
        <v>88.9</v>
      </c>
      <c r="C330" s="69">
        <v>64.750839999999911</v>
      </c>
      <c r="D330" s="4">
        <f t="shared" si="68"/>
        <v>0.72835590551180995</v>
      </c>
      <c r="E330" s="10">
        <v>15</v>
      </c>
      <c r="F330" s="5">
        <f t="shared" si="75"/>
        <v>1</v>
      </c>
      <c r="G330" s="5">
        <v>10</v>
      </c>
      <c r="H330" s="40">
        <f t="shared" si="74"/>
        <v>0.83701354330708599</v>
      </c>
      <c r="I330" s="41">
        <v>618</v>
      </c>
      <c r="J330" s="33">
        <f t="shared" si="69"/>
        <v>56.18181818181818</v>
      </c>
      <c r="K330" s="33">
        <f t="shared" si="70"/>
        <v>47</v>
      </c>
      <c r="L330" s="33">
        <f t="shared" si="71"/>
        <v>-9.1818181818181799</v>
      </c>
      <c r="M330" s="33">
        <v>59.8</v>
      </c>
      <c r="N330" s="33">
        <f t="shared" si="72"/>
        <v>106.8</v>
      </c>
      <c r="O330" s="33"/>
      <c r="P330" s="33">
        <f t="shared" si="73"/>
        <v>106.8</v>
      </c>
      <c r="Q330" s="65"/>
      <c r="R330" s="65"/>
      <c r="S330" s="1"/>
      <c r="T330" s="67"/>
      <c r="U330" s="1"/>
      <c r="V330" s="1"/>
      <c r="W330" s="1"/>
      <c r="X330" s="1"/>
      <c r="Y330" s="1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9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9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9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9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9"/>
      <c r="FF330" s="8"/>
      <c r="FG330" s="8"/>
    </row>
    <row r="331" spans="1:163" s="2" customFormat="1" ht="17.100000000000001" customHeight="1">
      <c r="A331" s="17" t="s">
        <v>311</v>
      </c>
      <c r="B331" s="70"/>
      <c r="C331" s="7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65"/>
      <c r="R331" s="65"/>
      <c r="S331" s="1"/>
      <c r="T331" s="67"/>
      <c r="U331" s="1"/>
      <c r="V331" s="1"/>
      <c r="W331" s="1"/>
      <c r="X331" s="1"/>
      <c r="Y331" s="1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9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9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9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9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9"/>
      <c r="FF331" s="8"/>
      <c r="FG331" s="8"/>
    </row>
    <row r="332" spans="1:163" s="2" customFormat="1" ht="17.100000000000001" customHeight="1">
      <c r="A332" s="13" t="s">
        <v>312</v>
      </c>
      <c r="B332" s="69">
        <v>35.9</v>
      </c>
      <c r="C332" s="69">
        <v>22.48583999999985</v>
      </c>
      <c r="D332" s="4">
        <f t="shared" si="68"/>
        <v>0.62634651810584541</v>
      </c>
      <c r="E332" s="10">
        <v>15</v>
      </c>
      <c r="F332" s="5">
        <f>F$51</f>
        <v>1</v>
      </c>
      <c r="G332" s="5">
        <v>10</v>
      </c>
      <c r="H332" s="40">
        <f t="shared" si="74"/>
        <v>0.77580791086350731</v>
      </c>
      <c r="I332" s="41">
        <v>1984</v>
      </c>
      <c r="J332" s="33">
        <f t="shared" si="69"/>
        <v>180.36363636363637</v>
      </c>
      <c r="K332" s="33">
        <f t="shared" si="70"/>
        <v>139.9</v>
      </c>
      <c r="L332" s="33">
        <f t="shared" si="71"/>
        <v>-40.463636363636368</v>
      </c>
      <c r="M332" s="33">
        <v>-90.6</v>
      </c>
      <c r="N332" s="33">
        <f t="shared" si="72"/>
        <v>49.3</v>
      </c>
      <c r="O332" s="33"/>
      <c r="P332" s="33">
        <f t="shared" si="73"/>
        <v>49.3</v>
      </c>
      <c r="Q332" s="65"/>
      <c r="R332" s="65"/>
      <c r="S332" s="1"/>
      <c r="T332" s="67"/>
      <c r="U332" s="1"/>
      <c r="V332" s="1"/>
      <c r="W332" s="1"/>
      <c r="X332" s="1"/>
      <c r="Y332" s="1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9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9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9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9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9"/>
      <c r="FF332" s="8"/>
      <c r="FG332" s="8"/>
    </row>
    <row r="333" spans="1:163" s="2" customFormat="1" ht="17.100000000000001" customHeight="1">
      <c r="A333" s="13" t="s">
        <v>313</v>
      </c>
      <c r="B333" s="69">
        <v>16.8</v>
      </c>
      <c r="C333" s="69">
        <v>24.081260000000476</v>
      </c>
      <c r="D333" s="4">
        <f t="shared" si="68"/>
        <v>1.2233408333333362</v>
      </c>
      <c r="E333" s="10">
        <v>15</v>
      </c>
      <c r="F333" s="5">
        <f t="shared" ref="F333:F342" si="76">F$51</f>
        <v>1</v>
      </c>
      <c r="G333" s="5">
        <v>10</v>
      </c>
      <c r="H333" s="40">
        <f t="shared" si="74"/>
        <v>1.1340045000000019</v>
      </c>
      <c r="I333" s="41">
        <v>1744</v>
      </c>
      <c r="J333" s="33">
        <f t="shared" si="69"/>
        <v>158.54545454545453</v>
      </c>
      <c r="K333" s="33">
        <f t="shared" si="70"/>
        <v>179.8</v>
      </c>
      <c r="L333" s="33">
        <f t="shared" si="71"/>
        <v>21.254545454545479</v>
      </c>
      <c r="M333" s="33">
        <v>34.799999999999997</v>
      </c>
      <c r="N333" s="33">
        <f t="shared" si="72"/>
        <v>214.6</v>
      </c>
      <c r="O333" s="33"/>
      <c r="P333" s="33">
        <f t="shared" si="73"/>
        <v>214.6</v>
      </c>
      <c r="Q333" s="65"/>
      <c r="R333" s="65"/>
      <c r="S333" s="1"/>
      <c r="T333" s="67"/>
      <c r="U333" s="1"/>
      <c r="V333" s="1"/>
      <c r="W333" s="1"/>
      <c r="X333" s="1"/>
      <c r="Y333" s="1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9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9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9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9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9"/>
      <c r="FF333" s="8"/>
      <c r="FG333" s="8"/>
    </row>
    <row r="334" spans="1:163" s="2" customFormat="1" ht="17.100000000000001" customHeight="1">
      <c r="A334" s="13" t="s">
        <v>266</v>
      </c>
      <c r="B334" s="69">
        <v>12.9</v>
      </c>
      <c r="C334" s="69">
        <v>39.899739999999994</v>
      </c>
      <c r="D334" s="4">
        <f t="shared" si="68"/>
        <v>1.3</v>
      </c>
      <c r="E334" s="10">
        <v>15</v>
      </c>
      <c r="F334" s="5">
        <f t="shared" si="76"/>
        <v>1</v>
      </c>
      <c r="G334" s="5">
        <v>10</v>
      </c>
      <c r="H334" s="40">
        <f t="shared" si="74"/>
        <v>1.18</v>
      </c>
      <c r="I334" s="41">
        <v>1511</v>
      </c>
      <c r="J334" s="33">
        <f t="shared" si="69"/>
        <v>137.36363636363637</v>
      </c>
      <c r="K334" s="33">
        <f t="shared" si="70"/>
        <v>162.1</v>
      </c>
      <c r="L334" s="33">
        <f t="shared" si="71"/>
        <v>24.73636363636362</v>
      </c>
      <c r="M334" s="33">
        <v>-74.900000000000006</v>
      </c>
      <c r="N334" s="33">
        <f t="shared" si="72"/>
        <v>87.2</v>
      </c>
      <c r="O334" s="33"/>
      <c r="P334" s="33">
        <f t="shared" si="73"/>
        <v>87.2</v>
      </c>
      <c r="Q334" s="65"/>
      <c r="R334" s="65"/>
      <c r="S334" s="1"/>
      <c r="T334" s="67"/>
      <c r="U334" s="1"/>
      <c r="V334" s="1"/>
      <c r="W334" s="1"/>
      <c r="X334" s="1"/>
      <c r="Y334" s="1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9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9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9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9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9"/>
      <c r="FF334" s="8"/>
      <c r="FG334" s="8"/>
    </row>
    <row r="335" spans="1:163" s="2" customFormat="1" ht="17.100000000000001" customHeight="1">
      <c r="A335" s="13" t="s">
        <v>314</v>
      </c>
      <c r="B335" s="69">
        <v>29.6</v>
      </c>
      <c r="C335" s="69">
        <v>59.995949999999951</v>
      </c>
      <c r="D335" s="4">
        <f t="shared" si="68"/>
        <v>1.2826890202702701</v>
      </c>
      <c r="E335" s="10">
        <v>15</v>
      </c>
      <c r="F335" s="5">
        <f t="shared" si="76"/>
        <v>1</v>
      </c>
      <c r="G335" s="5">
        <v>10</v>
      </c>
      <c r="H335" s="40">
        <f t="shared" si="74"/>
        <v>1.1696134121621622</v>
      </c>
      <c r="I335" s="41">
        <v>2441</v>
      </c>
      <c r="J335" s="33">
        <f t="shared" si="69"/>
        <v>221.90909090909091</v>
      </c>
      <c r="K335" s="33">
        <f t="shared" si="70"/>
        <v>259.5</v>
      </c>
      <c r="L335" s="33">
        <f t="shared" si="71"/>
        <v>37.590909090909093</v>
      </c>
      <c r="M335" s="33">
        <v>-78</v>
      </c>
      <c r="N335" s="33">
        <f t="shared" si="72"/>
        <v>181.5</v>
      </c>
      <c r="O335" s="33"/>
      <c r="P335" s="33">
        <f t="shared" si="73"/>
        <v>181.5</v>
      </c>
      <c r="Q335" s="65"/>
      <c r="R335" s="65"/>
      <c r="S335" s="1"/>
      <c r="T335" s="67"/>
      <c r="W335" s="1"/>
      <c r="X335" s="1"/>
      <c r="Y335" s="1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9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9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9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9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9"/>
      <c r="FF335" s="8"/>
      <c r="FG335" s="8"/>
    </row>
    <row r="336" spans="1:163" s="2" customFormat="1" ht="17.100000000000001" customHeight="1">
      <c r="A336" s="13" t="s">
        <v>315</v>
      </c>
      <c r="B336" s="69">
        <v>344.3</v>
      </c>
      <c r="C336" s="69">
        <v>263.7542200000002</v>
      </c>
      <c r="D336" s="4">
        <f t="shared" si="68"/>
        <v>0.76605930874237638</v>
      </c>
      <c r="E336" s="10">
        <v>15</v>
      </c>
      <c r="F336" s="5">
        <f t="shared" si="76"/>
        <v>1</v>
      </c>
      <c r="G336" s="5">
        <v>10</v>
      </c>
      <c r="H336" s="40">
        <f t="shared" si="74"/>
        <v>0.85963558524542583</v>
      </c>
      <c r="I336" s="41">
        <v>2674</v>
      </c>
      <c r="J336" s="33">
        <f t="shared" si="69"/>
        <v>243.09090909090909</v>
      </c>
      <c r="K336" s="33">
        <f t="shared" si="70"/>
        <v>209</v>
      </c>
      <c r="L336" s="33">
        <f t="shared" si="71"/>
        <v>-34.090909090909093</v>
      </c>
      <c r="M336" s="33">
        <v>1.4</v>
      </c>
      <c r="N336" s="33">
        <f t="shared" si="72"/>
        <v>210.4</v>
      </c>
      <c r="O336" s="33"/>
      <c r="P336" s="33">
        <f t="shared" si="73"/>
        <v>210.4</v>
      </c>
      <c r="Q336" s="65"/>
      <c r="R336" s="65"/>
      <c r="S336" s="1"/>
      <c r="T336" s="67"/>
      <c r="X336" s="1"/>
      <c r="Y336" s="1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9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9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9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9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9"/>
      <c r="FF336" s="8"/>
      <c r="FG336" s="8"/>
    </row>
    <row r="337" spans="1:163" s="2" customFormat="1" ht="17.100000000000001" customHeight="1">
      <c r="A337" s="13" t="s">
        <v>316</v>
      </c>
      <c r="B337" s="69">
        <v>77.2</v>
      </c>
      <c r="C337" s="69">
        <v>57.872910000000147</v>
      </c>
      <c r="D337" s="4">
        <f t="shared" si="68"/>
        <v>0.74964909326425055</v>
      </c>
      <c r="E337" s="10">
        <v>15</v>
      </c>
      <c r="F337" s="5">
        <f t="shared" si="76"/>
        <v>1</v>
      </c>
      <c r="G337" s="5">
        <v>10</v>
      </c>
      <c r="H337" s="40">
        <f t="shared" si="74"/>
        <v>0.84978945595855038</v>
      </c>
      <c r="I337" s="41">
        <v>2733</v>
      </c>
      <c r="J337" s="33">
        <f t="shared" si="69"/>
        <v>248.45454545454547</v>
      </c>
      <c r="K337" s="33">
        <f t="shared" si="70"/>
        <v>211.1</v>
      </c>
      <c r="L337" s="33">
        <f t="shared" si="71"/>
        <v>-37.354545454545473</v>
      </c>
      <c r="M337" s="33">
        <v>-105.7</v>
      </c>
      <c r="N337" s="33">
        <f t="shared" si="72"/>
        <v>105.4</v>
      </c>
      <c r="O337" s="33"/>
      <c r="P337" s="33">
        <f t="shared" si="73"/>
        <v>105.4</v>
      </c>
      <c r="Q337" s="65"/>
      <c r="R337" s="65"/>
      <c r="S337" s="1"/>
      <c r="T337" s="67"/>
      <c r="U337" s="1"/>
      <c r="V337" s="1"/>
      <c r="W337" s="1"/>
      <c r="X337" s="1"/>
      <c r="Y337" s="1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9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9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9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9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9"/>
      <c r="FF337" s="8"/>
      <c r="FG337" s="8"/>
    </row>
    <row r="338" spans="1:163" s="2" customFormat="1" ht="17.100000000000001" customHeight="1">
      <c r="A338" s="13" t="s">
        <v>317</v>
      </c>
      <c r="B338" s="69">
        <v>418</v>
      </c>
      <c r="C338" s="69">
        <v>384.54648000000043</v>
      </c>
      <c r="D338" s="4">
        <f t="shared" si="68"/>
        <v>0.91996765550239334</v>
      </c>
      <c r="E338" s="10">
        <v>15</v>
      </c>
      <c r="F338" s="5">
        <f t="shared" si="76"/>
        <v>1</v>
      </c>
      <c r="G338" s="5">
        <v>10</v>
      </c>
      <c r="H338" s="40">
        <f t="shared" si="74"/>
        <v>0.95198059330143592</v>
      </c>
      <c r="I338" s="41">
        <v>2164</v>
      </c>
      <c r="J338" s="33">
        <f t="shared" si="69"/>
        <v>196.72727272727272</v>
      </c>
      <c r="K338" s="33">
        <f t="shared" si="70"/>
        <v>187.3</v>
      </c>
      <c r="L338" s="33">
        <f t="shared" si="71"/>
        <v>-9.4272727272727082</v>
      </c>
      <c r="M338" s="33">
        <v>-34.6</v>
      </c>
      <c r="N338" s="33">
        <f t="shared" si="72"/>
        <v>152.69999999999999</v>
      </c>
      <c r="O338" s="33"/>
      <c r="P338" s="33">
        <f t="shared" si="73"/>
        <v>152.69999999999999</v>
      </c>
      <c r="Q338" s="65"/>
      <c r="R338" s="65"/>
      <c r="S338" s="1"/>
      <c r="T338" s="67"/>
      <c r="U338" s="1"/>
      <c r="V338" s="1"/>
      <c r="W338" s="1"/>
      <c r="X338" s="1"/>
      <c r="Y338" s="1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9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9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9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9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9"/>
      <c r="FF338" s="8"/>
      <c r="FG338" s="8"/>
    </row>
    <row r="339" spans="1:163" s="2" customFormat="1" ht="17.100000000000001" customHeight="1">
      <c r="A339" s="13" t="s">
        <v>318</v>
      </c>
      <c r="B339" s="69">
        <v>113.5</v>
      </c>
      <c r="C339" s="69">
        <v>33.976629999999886</v>
      </c>
      <c r="D339" s="4">
        <f t="shared" si="68"/>
        <v>0.29935356828193732</v>
      </c>
      <c r="E339" s="10">
        <v>15</v>
      </c>
      <c r="F339" s="5">
        <f t="shared" si="76"/>
        <v>1</v>
      </c>
      <c r="G339" s="5">
        <v>10</v>
      </c>
      <c r="H339" s="40">
        <f t="shared" si="74"/>
        <v>0.57961214096916236</v>
      </c>
      <c r="I339" s="41">
        <v>1617</v>
      </c>
      <c r="J339" s="33">
        <f t="shared" si="69"/>
        <v>147</v>
      </c>
      <c r="K339" s="33">
        <f t="shared" si="70"/>
        <v>85.2</v>
      </c>
      <c r="L339" s="33">
        <f t="shared" si="71"/>
        <v>-61.8</v>
      </c>
      <c r="M339" s="33">
        <v>48.8</v>
      </c>
      <c r="N339" s="33">
        <f t="shared" si="72"/>
        <v>134</v>
      </c>
      <c r="O339" s="33"/>
      <c r="P339" s="33">
        <f t="shared" si="73"/>
        <v>134</v>
      </c>
      <c r="Q339" s="65"/>
      <c r="R339" s="65"/>
      <c r="S339" s="1"/>
      <c r="T339" s="67"/>
      <c r="U339" s="1"/>
      <c r="V339" s="1"/>
      <c r="W339" s="1"/>
      <c r="X339" s="1"/>
      <c r="Y339" s="1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9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9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9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9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9"/>
      <c r="FF339" s="8"/>
      <c r="FG339" s="8"/>
    </row>
    <row r="340" spans="1:163" s="2" customFormat="1" ht="17.100000000000001" customHeight="1">
      <c r="A340" s="13" t="s">
        <v>319</v>
      </c>
      <c r="B340" s="69">
        <v>2.5</v>
      </c>
      <c r="C340" s="69">
        <v>1.9776399999998975</v>
      </c>
      <c r="D340" s="4">
        <f t="shared" si="68"/>
        <v>0.79105599999995901</v>
      </c>
      <c r="E340" s="10">
        <v>15</v>
      </c>
      <c r="F340" s="5">
        <f t="shared" si="76"/>
        <v>1</v>
      </c>
      <c r="G340" s="5">
        <v>10</v>
      </c>
      <c r="H340" s="40">
        <f t="shared" si="74"/>
        <v>0.87463359999997548</v>
      </c>
      <c r="I340" s="41">
        <v>1492</v>
      </c>
      <c r="J340" s="33">
        <f t="shared" si="69"/>
        <v>135.63636363636363</v>
      </c>
      <c r="K340" s="33">
        <f t="shared" si="70"/>
        <v>118.6</v>
      </c>
      <c r="L340" s="33">
        <f t="shared" si="71"/>
        <v>-17.036363636363632</v>
      </c>
      <c r="M340" s="33">
        <v>45.6</v>
      </c>
      <c r="N340" s="33">
        <f t="shared" si="72"/>
        <v>164.2</v>
      </c>
      <c r="O340" s="33"/>
      <c r="P340" s="33">
        <f t="shared" si="73"/>
        <v>164.2</v>
      </c>
      <c r="Q340" s="65"/>
      <c r="R340" s="65"/>
      <c r="S340" s="1"/>
      <c r="T340" s="67"/>
      <c r="U340" s="1"/>
      <c r="V340" s="1"/>
      <c r="W340" s="1"/>
      <c r="X340" s="1"/>
      <c r="Y340" s="1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9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9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9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9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9"/>
      <c r="FF340" s="8"/>
      <c r="FG340" s="8"/>
    </row>
    <row r="341" spans="1:163" s="2" customFormat="1" ht="17.100000000000001" customHeight="1">
      <c r="A341" s="13" t="s">
        <v>320</v>
      </c>
      <c r="B341" s="69">
        <v>83.4</v>
      </c>
      <c r="C341" s="69">
        <v>39.270709999999966</v>
      </c>
      <c r="D341" s="4">
        <f t="shared" si="68"/>
        <v>0.47087182254196597</v>
      </c>
      <c r="E341" s="10">
        <v>15</v>
      </c>
      <c r="F341" s="5">
        <f t="shared" si="76"/>
        <v>1</v>
      </c>
      <c r="G341" s="5">
        <v>10</v>
      </c>
      <c r="H341" s="40">
        <f t="shared" si="74"/>
        <v>0.68252309352517959</v>
      </c>
      <c r="I341" s="41">
        <v>1990</v>
      </c>
      <c r="J341" s="33">
        <f t="shared" si="69"/>
        <v>180.90909090909091</v>
      </c>
      <c r="K341" s="33">
        <f t="shared" si="70"/>
        <v>123.5</v>
      </c>
      <c r="L341" s="33">
        <f t="shared" si="71"/>
        <v>-57.409090909090907</v>
      </c>
      <c r="M341" s="33">
        <v>-44.3</v>
      </c>
      <c r="N341" s="33">
        <f t="shared" si="72"/>
        <v>79.2</v>
      </c>
      <c r="O341" s="33"/>
      <c r="P341" s="33">
        <f t="shared" si="73"/>
        <v>79.2</v>
      </c>
      <c r="Q341" s="65"/>
      <c r="R341" s="65"/>
      <c r="S341" s="1"/>
      <c r="T341" s="67"/>
      <c r="W341" s="1"/>
      <c r="X341" s="1"/>
      <c r="Y341" s="1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9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9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9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9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9"/>
      <c r="FF341" s="8"/>
      <c r="FG341" s="8"/>
    </row>
    <row r="342" spans="1:163" s="2" customFormat="1" ht="17.100000000000001" customHeight="1">
      <c r="A342" s="13" t="s">
        <v>321</v>
      </c>
      <c r="B342" s="69">
        <v>584.9</v>
      </c>
      <c r="C342" s="69">
        <v>630.98516000000018</v>
      </c>
      <c r="D342" s="4">
        <f t="shared" si="68"/>
        <v>1.078791519917935</v>
      </c>
      <c r="E342" s="10">
        <v>15</v>
      </c>
      <c r="F342" s="5">
        <f t="shared" si="76"/>
        <v>1</v>
      </c>
      <c r="G342" s="5">
        <v>10</v>
      </c>
      <c r="H342" s="40">
        <f t="shared" si="74"/>
        <v>1.0472749119507609</v>
      </c>
      <c r="I342" s="41">
        <v>4020</v>
      </c>
      <c r="J342" s="33">
        <f t="shared" si="69"/>
        <v>365.45454545454544</v>
      </c>
      <c r="K342" s="33">
        <f t="shared" si="70"/>
        <v>382.7</v>
      </c>
      <c r="L342" s="33">
        <f t="shared" si="71"/>
        <v>17.24545454545455</v>
      </c>
      <c r="M342" s="33">
        <v>-38.1</v>
      </c>
      <c r="N342" s="33">
        <f t="shared" si="72"/>
        <v>344.6</v>
      </c>
      <c r="O342" s="33"/>
      <c r="P342" s="33">
        <f t="shared" si="73"/>
        <v>344.6</v>
      </c>
      <c r="Q342" s="65"/>
      <c r="R342" s="65"/>
      <c r="S342" s="1"/>
      <c r="T342" s="67"/>
      <c r="X342" s="1"/>
      <c r="Y342" s="1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9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9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9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9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9"/>
      <c r="FF342" s="8"/>
      <c r="FG342" s="8"/>
    </row>
    <row r="343" spans="1:163" s="2" customFormat="1" ht="17.100000000000001" customHeight="1">
      <c r="A343" s="17" t="s">
        <v>322</v>
      </c>
      <c r="B343" s="70"/>
      <c r="C343" s="7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65"/>
      <c r="R343" s="65"/>
      <c r="S343" s="1"/>
      <c r="T343" s="67"/>
      <c r="W343" s="1"/>
      <c r="X343" s="1"/>
      <c r="Y343" s="1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9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9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9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9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9"/>
      <c r="FF343" s="8"/>
      <c r="FG343" s="8"/>
    </row>
    <row r="344" spans="1:163" s="2" customFormat="1" ht="17.100000000000001" customHeight="1">
      <c r="A344" s="42" t="s">
        <v>323</v>
      </c>
      <c r="B344" s="69">
        <v>197.6</v>
      </c>
      <c r="C344" s="69">
        <v>136.14102000000003</v>
      </c>
      <c r="D344" s="4">
        <f t="shared" si="68"/>
        <v>0.68897277327935236</v>
      </c>
      <c r="E344" s="10">
        <v>15</v>
      </c>
      <c r="F344" s="5">
        <f>F$52</f>
        <v>1</v>
      </c>
      <c r="G344" s="5">
        <v>10</v>
      </c>
      <c r="H344" s="40">
        <f t="shared" si="74"/>
        <v>0.8133836639676113</v>
      </c>
      <c r="I344" s="41">
        <v>1314</v>
      </c>
      <c r="J344" s="33">
        <f t="shared" si="69"/>
        <v>119.45454545454545</v>
      </c>
      <c r="K344" s="33">
        <f t="shared" si="70"/>
        <v>97.2</v>
      </c>
      <c r="L344" s="33">
        <f t="shared" si="71"/>
        <v>-22.25454545454545</v>
      </c>
      <c r="M344" s="33">
        <v>22.4</v>
      </c>
      <c r="N344" s="33">
        <f t="shared" si="72"/>
        <v>119.6</v>
      </c>
      <c r="O344" s="33"/>
      <c r="P344" s="33">
        <f t="shared" si="73"/>
        <v>119.6</v>
      </c>
      <c r="Q344" s="65"/>
      <c r="R344" s="65"/>
      <c r="S344" s="1"/>
      <c r="T344" s="67"/>
      <c r="U344" s="1"/>
      <c r="V344" s="1"/>
      <c r="W344" s="1"/>
      <c r="X344" s="1"/>
      <c r="Y344" s="1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9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9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9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9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9"/>
      <c r="FF344" s="8"/>
      <c r="FG344" s="8"/>
    </row>
    <row r="345" spans="1:163" s="2" customFormat="1" ht="17.100000000000001" customHeight="1">
      <c r="A345" s="42" t="s">
        <v>324</v>
      </c>
      <c r="B345" s="69">
        <v>50.1</v>
      </c>
      <c r="C345" s="69">
        <v>43.891120000000051</v>
      </c>
      <c r="D345" s="4">
        <f t="shared" si="68"/>
        <v>0.87607025948103889</v>
      </c>
      <c r="E345" s="10">
        <v>15</v>
      </c>
      <c r="F345" s="5">
        <f t="shared" ref="F345:F353" si="77">F$52</f>
        <v>1</v>
      </c>
      <c r="G345" s="5">
        <v>10</v>
      </c>
      <c r="H345" s="40">
        <f t="shared" si="74"/>
        <v>0.92564215568862318</v>
      </c>
      <c r="I345" s="41">
        <v>1329</v>
      </c>
      <c r="J345" s="33">
        <f t="shared" si="69"/>
        <v>120.81818181818181</v>
      </c>
      <c r="K345" s="33">
        <f t="shared" si="70"/>
        <v>111.8</v>
      </c>
      <c r="L345" s="33">
        <f t="shared" si="71"/>
        <v>-9.0181818181818159</v>
      </c>
      <c r="M345" s="33">
        <v>9.4</v>
      </c>
      <c r="N345" s="33">
        <f t="shared" si="72"/>
        <v>121.2</v>
      </c>
      <c r="O345" s="33"/>
      <c r="P345" s="33">
        <f t="shared" si="73"/>
        <v>121.2</v>
      </c>
      <c r="Q345" s="65"/>
      <c r="R345" s="65"/>
      <c r="S345" s="1"/>
      <c r="T345" s="67"/>
      <c r="U345" s="1"/>
      <c r="V345" s="1"/>
      <c r="W345" s="1"/>
      <c r="X345" s="1"/>
      <c r="Y345" s="1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9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9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9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9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9"/>
      <c r="FF345" s="8"/>
      <c r="FG345" s="8"/>
    </row>
    <row r="346" spans="1:163" s="2" customFormat="1" ht="17.100000000000001" customHeight="1">
      <c r="A346" s="42" t="s">
        <v>325</v>
      </c>
      <c r="B346" s="69">
        <v>91.6</v>
      </c>
      <c r="C346" s="69">
        <v>170.92909000000009</v>
      </c>
      <c r="D346" s="4">
        <f t="shared" si="68"/>
        <v>1.2666038100436683</v>
      </c>
      <c r="E346" s="10">
        <v>15</v>
      </c>
      <c r="F346" s="5">
        <f t="shared" si="77"/>
        <v>1</v>
      </c>
      <c r="G346" s="5">
        <v>10</v>
      </c>
      <c r="H346" s="40">
        <f t="shared" si="74"/>
        <v>1.1599622860262009</v>
      </c>
      <c r="I346" s="41">
        <v>1854</v>
      </c>
      <c r="J346" s="33">
        <f t="shared" si="69"/>
        <v>168.54545454545453</v>
      </c>
      <c r="K346" s="33">
        <f t="shared" si="70"/>
        <v>195.5</v>
      </c>
      <c r="L346" s="33">
        <f t="shared" si="71"/>
        <v>26.954545454545467</v>
      </c>
      <c r="M346" s="33">
        <v>-66.5</v>
      </c>
      <c r="N346" s="33">
        <f t="shared" si="72"/>
        <v>129</v>
      </c>
      <c r="O346" s="33"/>
      <c r="P346" s="33">
        <f t="shared" si="73"/>
        <v>129</v>
      </c>
      <c r="Q346" s="65"/>
      <c r="R346" s="65"/>
      <c r="S346" s="1"/>
      <c r="T346" s="67"/>
      <c r="U346" s="1"/>
      <c r="V346" s="1"/>
      <c r="W346" s="1"/>
      <c r="X346" s="1"/>
      <c r="Y346" s="1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9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9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9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9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9"/>
      <c r="FF346" s="8"/>
      <c r="FG346" s="8"/>
    </row>
    <row r="347" spans="1:163" s="2" customFormat="1" ht="17.100000000000001" customHeight="1">
      <c r="A347" s="42" t="s">
        <v>326</v>
      </c>
      <c r="B347" s="69">
        <v>48.1</v>
      </c>
      <c r="C347" s="69">
        <v>32.491749999999882</v>
      </c>
      <c r="D347" s="4">
        <f t="shared" si="68"/>
        <v>0.67550415800415553</v>
      </c>
      <c r="E347" s="10">
        <v>15</v>
      </c>
      <c r="F347" s="5">
        <f t="shared" si="77"/>
        <v>1</v>
      </c>
      <c r="G347" s="5">
        <v>10</v>
      </c>
      <c r="H347" s="40">
        <f t="shared" si="74"/>
        <v>0.80530249480249327</v>
      </c>
      <c r="I347" s="41">
        <v>1528</v>
      </c>
      <c r="J347" s="33">
        <f t="shared" si="69"/>
        <v>138.90909090909091</v>
      </c>
      <c r="K347" s="33">
        <f t="shared" si="70"/>
        <v>111.9</v>
      </c>
      <c r="L347" s="33">
        <f t="shared" si="71"/>
        <v>-27.009090909090901</v>
      </c>
      <c r="M347" s="33">
        <v>74.900000000000006</v>
      </c>
      <c r="N347" s="33">
        <f t="shared" si="72"/>
        <v>186.8</v>
      </c>
      <c r="O347" s="33"/>
      <c r="P347" s="33">
        <f t="shared" si="73"/>
        <v>186.8</v>
      </c>
      <c r="Q347" s="65"/>
      <c r="R347" s="65"/>
      <c r="S347" s="1"/>
      <c r="T347" s="67"/>
      <c r="U347" s="1"/>
      <c r="V347" s="1"/>
      <c r="W347" s="1"/>
      <c r="X347" s="1"/>
      <c r="Y347" s="1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9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9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9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9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9"/>
      <c r="FF347" s="8"/>
      <c r="FG347" s="8"/>
    </row>
    <row r="348" spans="1:163" s="2" customFormat="1" ht="17.100000000000001" customHeight="1">
      <c r="A348" s="42" t="s">
        <v>327</v>
      </c>
      <c r="B348" s="69">
        <v>144.69999999999999</v>
      </c>
      <c r="C348" s="69">
        <v>123.09492999999993</v>
      </c>
      <c r="D348" s="4">
        <f t="shared" si="68"/>
        <v>0.85069060124395257</v>
      </c>
      <c r="E348" s="10">
        <v>15</v>
      </c>
      <c r="F348" s="5">
        <f t="shared" si="77"/>
        <v>1</v>
      </c>
      <c r="G348" s="5">
        <v>10</v>
      </c>
      <c r="H348" s="40">
        <f t="shared" si="74"/>
        <v>0.9104143607463715</v>
      </c>
      <c r="I348" s="41">
        <v>971</v>
      </c>
      <c r="J348" s="33">
        <f t="shared" si="69"/>
        <v>88.272727272727266</v>
      </c>
      <c r="K348" s="33">
        <f t="shared" si="70"/>
        <v>80.400000000000006</v>
      </c>
      <c r="L348" s="33">
        <f t="shared" si="71"/>
        <v>-7.8727272727272606</v>
      </c>
      <c r="M348" s="33">
        <v>-33.299999999999997</v>
      </c>
      <c r="N348" s="33">
        <f t="shared" si="72"/>
        <v>47.1</v>
      </c>
      <c r="O348" s="33"/>
      <c r="P348" s="33">
        <f t="shared" si="73"/>
        <v>47.1</v>
      </c>
      <c r="Q348" s="65"/>
      <c r="R348" s="65"/>
      <c r="S348" s="1"/>
      <c r="T348" s="67"/>
      <c r="U348" s="1"/>
      <c r="V348" s="1"/>
      <c r="W348" s="1"/>
      <c r="X348" s="1"/>
      <c r="Y348" s="1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9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9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9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9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9"/>
      <c r="FF348" s="8"/>
      <c r="FG348" s="8"/>
    </row>
    <row r="349" spans="1:163" s="2" customFormat="1" ht="17.100000000000001" customHeight="1">
      <c r="A349" s="42" t="s">
        <v>328</v>
      </c>
      <c r="B349" s="69">
        <v>285.5</v>
      </c>
      <c r="C349" s="69">
        <v>164.48779999999994</v>
      </c>
      <c r="D349" s="4">
        <f t="shared" si="68"/>
        <v>0.57613940455341484</v>
      </c>
      <c r="E349" s="10">
        <v>15</v>
      </c>
      <c r="F349" s="5">
        <f t="shared" si="77"/>
        <v>1</v>
      </c>
      <c r="G349" s="5">
        <v>10</v>
      </c>
      <c r="H349" s="40">
        <f t="shared" si="74"/>
        <v>0.7456836427320489</v>
      </c>
      <c r="I349" s="41">
        <v>1442</v>
      </c>
      <c r="J349" s="33">
        <f t="shared" si="69"/>
        <v>131.09090909090909</v>
      </c>
      <c r="K349" s="33">
        <f t="shared" si="70"/>
        <v>97.8</v>
      </c>
      <c r="L349" s="33">
        <f t="shared" si="71"/>
        <v>-33.290909090909096</v>
      </c>
      <c r="M349" s="33">
        <v>42.6</v>
      </c>
      <c r="N349" s="33">
        <f t="shared" si="72"/>
        <v>140.4</v>
      </c>
      <c r="O349" s="33"/>
      <c r="P349" s="33">
        <f t="shared" si="73"/>
        <v>140.4</v>
      </c>
      <c r="Q349" s="65"/>
      <c r="R349" s="65"/>
      <c r="S349" s="1"/>
      <c r="T349" s="67"/>
      <c r="U349" s="1"/>
      <c r="V349" s="1"/>
      <c r="W349" s="1"/>
      <c r="X349" s="1"/>
      <c r="Y349" s="1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9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9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9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9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9"/>
      <c r="FF349" s="8"/>
      <c r="FG349" s="8"/>
    </row>
    <row r="350" spans="1:163" s="2" customFormat="1" ht="17.100000000000001" customHeight="1">
      <c r="A350" s="42" t="s">
        <v>329</v>
      </c>
      <c r="B350" s="69">
        <v>156</v>
      </c>
      <c r="C350" s="69">
        <v>76.823399999999907</v>
      </c>
      <c r="D350" s="4">
        <f t="shared" si="68"/>
        <v>0.49245769230769171</v>
      </c>
      <c r="E350" s="10">
        <v>15</v>
      </c>
      <c r="F350" s="5">
        <f t="shared" si="77"/>
        <v>1</v>
      </c>
      <c r="G350" s="5">
        <v>10</v>
      </c>
      <c r="H350" s="40">
        <f t="shared" si="74"/>
        <v>0.69547461538461508</v>
      </c>
      <c r="I350" s="41">
        <v>1371</v>
      </c>
      <c r="J350" s="33">
        <f t="shared" si="69"/>
        <v>124.63636363636364</v>
      </c>
      <c r="K350" s="33">
        <f t="shared" si="70"/>
        <v>86.7</v>
      </c>
      <c r="L350" s="33">
        <f t="shared" si="71"/>
        <v>-37.936363636363637</v>
      </c>
      <c r="M350" s="33">
        <v>47.8</v>
      </c>
      <c r="N350" s="33">
        <f t="shared" si="72"/>
        <v>134.5</v>
      </c>
      <c r="O350" s="33"/>
      <c r="P350" s="33">
        <f t="shared" si="73"/>
        <v>134.5</v>
      </c>
      <c r="Q350" s="65"/>
      <c r="R350" s="65"/>
      <c r="S350" s="1"/>
      <c r="T350" s="67"/>
      <c r="U350" s="1"/>
      <c r="V350" s="1"/>
      <c r="W350" s="1"/>
      <c r="X350" s="1"/>
      <c r="Y350" s="1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9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9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9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9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9"/>
      <c r="FF350" s="8"/>
      <c r="FG350" s="8"/>
    </row>
    <row r="351" spans="1:163" s="2" customFormat="1" ht="17.100000000000001" customHeight="1">
      <c r="A351" s="42" t="s">
        <v>330</v>
      </c>
      <c r="B351" s="69">
        <v>57.4</v>
      </c>
      <c r="C351" s="69">
        <v>23.344959999999961</v>
      </c>
      <c r="D351" s="4">
        <f t="shared" si="68"/>
        <v>0.40670662020905857</v>
      </c>
      <c r="E351" s="10">
        <v>15</v>
      </c>
      <c r="F351" s="5">
        <f t="shared" si="77"/>
        <v>1</v>
      </c>
      <c r="G351" s="5">
        <v>10</v>
      </c>
      <c r="H351" s="40">
        <f t="shared" si="74"/>
        <v>0.64402397212543516</v>
      </c>
      <c r="I351" s="41">
        <v>938</v>
      </c>
      <c r="J351" s="33">
        <f t="shared" si="69"/>
        <v>85.272727272727266</v>
      </c>
      <c r="K351" s="33">
        <f t="shared" si="70"/>
        <v>54.9</v>
      </c>
      <c r="L351" s="33">
        <f t="shared" si="71"/>
        <v>-30.372727272727268</v>
      </c>
      <c r="M351" s="33">
        <v>-34.4</v>
      </c>
      <c r="N351" s="33">
        <f t="shared" si="72"/>
        <v>20.5</v>
      </c>
      <c r="O351" s="33"/>
      <c r="P351" s="33">
        <f t="shared" si="73"/>
        <v>20.5</v>
      </c>
      <c r="Q351" s="65"/>
      <c r="R351" s="65"/>
      <c r="S351" s="1"/>
      <c r="T351" s="67"/>
      <c r="U351" s="1"/>
      <c r="V351" s="1"/>
      <c r="W351" s="1"/>
      <c r="X351" s="1"/>
      <c r="Y351" s="1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9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9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9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9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9"/>
      <c r="FF351" s="8"/>
      <c r="FG351" s="8"/>
    </row>
    <row r="352" spans="1:163" s="2" customFormat="1" ht="17.100000000000001" customHeight="1">
      <c r="A352" s="42" t="s">
        <v>331</v>
      </c>
      <c r="B352" s="69">
        <v>1167.8</v>
      </c>
      <c r="C352" s="69">
        <v>1161.4657900000009</v>
      </c>
      <c r="D352" s="4">
        <f t="shared" si="68"/>
        <v>0.99457594622366918</v>
      </c>
      <c r="E352" s="10">
        <v>15</v>
      </c>
      <c r="F352" s="5">
        <f t="shared" si="77"/>
        <v>1</v>
      </c>
      <c r="G352" s="5">
        <v>10</v>
      </c>
      <c r="H352" s="40">
        <f t="shared" si="74"/>
        <v>0.99674556773420153</v>
      </c>
      <c r="I352" s="41">
        <v>1875</v>
      </c>
      <c r="J352" s="33">
        <f t="shared" si="69"/>
        <v>170.45454545454547</v>
      </c>
      <c r="K352" s="33">
        <f t="shared" si="70"/>
        <v>169.9</v>
      </c>
      <c r="L352" s="33">
        <f t="shared" si="71"/>
        <v>-0.55454545454546178</v>
      </c>
      <c r="M352" s="33">
        <v>-6.9</v>
      </c>
      <c r="N352" s="33">
        <f t="shared" si="72"/>
        <v>163</v>
      </c>
      <c r="O352" s="33"/>
      <c r="P352" s="33">
        <f t="shared" si="73"/>
        <v>163</v>
      </c>
      <c r="Q352" s="65"/>
      <c r="R352" s="65"/>
      <c r="S352" s="1"/>
      <c r="T352" s="67"/>
      <c r="U352" s="1"/>
      <c r="V352" s="1"/>
      <c r="W352" s="1"/>
      <c r="X352" s="1"/>
      <c r="Y352" s="1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9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9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9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9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9"/>
      <c r="FF352" s="8"/>
      <c r="FG352" s="8"/>
    </row>
    <row r="353" spans="1:25" s="2" customFormat="1" ht="17.100000000000001" customHeight="1">
      <c r="A353" s="42" t="s">
        <v>332</v>
      </c>
      <c r="B353" s="69">
        <v>59.5</v>
      </c>
      <c r="C353" s="69">
        <v>37.437400000000025</v>
      </c>
      <c r="D353" s="4">
        <f t="shared" si="68"/>
        <v>0.62920000000000043</v>
      </c>
      <c r="E353" s="10">
        <v>15</v>
      </c>
      <c r="F353" s="5">
        <f t="shared" si="77"/>
        <v>1</v>
      </c>
      <c r="G353" s="5">
        <v>10</v>
      </c>
      <c r="H353" s="40">
        <f t="shared" si="74"/>
        <v>0.77752000000000021</v>
      </c>
      <c r="I353" s="41">
        <v>862</v>
      </c>
      <c r="J353" s="33">
        <f t="shared" si="69"/>
        <v>78.36363636363636</v>
      </c>
      <c r="K353" s="33">
        <f t="shared" si="70"/>
        <v>60.9</v>
      </c>
      <c r="L353" s="33">
        <f t="shared" si="71"/>
        <v>-17.463636363636361</v>
      </c>
      <c r="M353" s="33">
        <v>41</v>
      </c>
      <c r="N353" s="33">
        <f t="shared" si="72"/>
        <v>101.9</v>
      </c>
      <c r="O353" s="33"/>
      <c r="P353" s="33">
        <f t="shared" si="73"/>
        <v>101.9</v>
      </c>
      <c r="Q353" s="65"/>
      <c r="R353" s="65"/>
      <c r="S353" s="1"/>
      <c r="T353" s="67"/>
      <c r="U353" s="1"/>
      <c r="V353" s="1"/>
      <c r="W353" s="1"/>
      <c r="X353" s="1"/>
      <c r="Y353" s="1"/>
    </row>
    <row r="354" spans="1:25" s="2" customFormat="1" ht="17.100000000000001" customHeight="1">
      <c r="A354" s="42" t="s">
        <v>333</v>
      </c>
      <c r="B354" s="69">
        <v>96.5</v>
      </c>
      <c r="C354" s="69">
        <v>81.472089999999852</v>
      </c>
      <c r="D354" s="4">
        <f t="shared" si="68"/>
        <v>0.844270362694299</v>
      </c>
      <c r="E354" s="10">
        <v>15</v>
      </c>
      <c r="F354" s="5">
        <f>F$52</f>
        <v>1</v>
      </c>
      <c r="G354" s="5">
        <v>10</v>
      </c>
      <c r="H354" s="40">
        <f t="shared" si="74"/>
        <v>0.90656221761657951</v>
      </c>
      <c r="I354" s="41">
        <v>1394</v>
      </c>
      <c r="J354" s="33">
        <f t="shared" si="69"/>
        <v>126.72727272727273</v>
      </c>
      <c r="K354" s="33">
        <f t="shared" si="70"/>
        <v>114.9</v>
      </c>
      <c r="L354" s="33">
        <f t="shared" si="71"/>
        <v>-11.827272727272728</v>
      </c>
      <c r="M354" s="33">
        <v>61.1</v>
      </c>
      <c r="N354" s="33">
        <f t="shared" si="72"/>
        <v>176</v>
      </c>
      <c r="O354" s="33"/>
      <c r="P354" s="33">
        <f t="shared" si="73"/>
        <v>176</v>
      </c>
      <c r="Q354" s="65"/>
      <c r="R354" s="65"/>
      <c r="S354" s="1"/>
      <c r="T354" s="67"/>
      <c r="U354" s="1"/>
      <c r="V354" s="1"/>
      <c r="W354" s="1"/>
      <c r="X354" s="1"/>
      <c r="Y354" s="1"/>
    </row>
    <row r="355" spans="1:25" s="2" customFormat="1" ht="17.100000000000001" customHeight="1">
      <c r="A355" s="17" t="s">
        <v>334</v>
      </c>
      <c r="B355" s="70"/>
      <c r="C355" s="7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65"/>
      <c r="R355" s="65"/>
      <c r="S355" s="1"/>
      <c r="T355" s="67"/>
      <c r="U355" s="1"/>
      <c r="V355" s="1"/>
      <c r="W355" s="1"/>
      <c r="X355" s="1"/>
      <c r="Y355" s="1"/>
    </row>
    <row r="356" spans="1:25" s="2" customFormat="1" ht="17.100000000000001" customHeight="1">
      <c r="A356" s="42" t="s">
        <v>335</v>
      </c>
      <c r="B356" s="69">
        <v>10.8</v>
      </c>
      <c r="C356" s="69">
        <v>35.376160000000034</v>
      </c>
      <c r="D356" s="4">
        <f t="shared" si="68"/>
        <v>1.3</v>
      </c>
      <c r="E356" s="10">
        <v>15</v>
      </c>
      <c r="F356" s="5">
        <f>F$53</f>
        <v>1</v>
      </c>
      <c r="G356" s="5">
        <v>10</v>
      </c>
      <c r="H356" s="40">
        <f t="shared" si="74"/>
        <v>1.18</v>
      </c>
      <c r="I356" s="41">
        <v>943</v>
      </c>
      <c r="J356" s="33">
        <f t="shared" si="69"/>
        <v>85.727272727272734</v>
      </c>
      <c r="K356" s="33">
        <f t="shared" si="70"/>
        <v>101.2</v>
      </c>
      <c r="L356" s="33">
        <f t="shared" si="71"/>
        <v>15.472727272727269</v>
      </c>
      <c r="M356" s="33">
        <v>106.2</v>
      </c>
      <c r="N356" s="33">
        <f t="shared" si="72"/>
        <v>207.4</v>
      </c>
      <c r="O356" s="33"/>
      <c r="P356" s="33">
        <f t="shared" si="73"/>
        <v>207.4</v>
      </c>
      <c r="Q356" s="65"/>
      <c r="R356" s="65"/>
      <c r="S356" s="1"/>
      <c r="T356" s="67"/>
      <c r="W356" s="1"/>
      <c r="X356" s="1"/>
      <c r="Y356" s="1"/>
    </row>
    <row r="357" spans="1:25" s="2" customFormat="1" ht="17.100000000000001" customHeight="1">
      <c r="A357" s="42" t="s">
        <v>50</v>
      </c>
      <c r="B357" s="69">
        <v>131.6</v>
      </c>
      <c r="C357" s="69">
        <v>47.835929999999934</v>
      </c>
      <c r="D357" s="4">
        <f t="shared" si="68"/>
        <v>0.36349490881458918</v>
      </c>
      <c r="E357" s="10">
        <v>15</v>
      </c>
      <c r="F357" s="5">
        <f t="shared" ref="F357:F365" si="78">F$53</f>
        <v>1</v>
      </c>
      <c r="G357" s="5">
        <v>10</v>
      </c>
      <c r="H357" s="40">
        <f t="shared" si="74"/>
        <v>0.61809694528875359</v>
      </c>
      <c r="I357" s="41">
        <v>2701</v>
      </c>
      <c r="J357" s="33">
        <f t="shared" si="69"/>
        <v>245.54545454545453</v>
      </c>
      <c r="K357" s="33">
        <f t="shared" si="70"/>
        <v>151.80000000000001</v>
      </c>
      <c r="L357" s="33">
        <f t="shared" si="71"/>
        <v>-93.745454545454521</v>
      </c>
      <c r="M357" s="33">
        <v>104.4</v>
      </c>
      <c r="N357" s="33">
        <f t="shared" si="72"/>
        <v>256.2</v>
      </c>
      <c r="O357" s="33"/>
      <c r="P357" s="33">
        <f t="shared" si="73"/>
        <v>256.2</v>
      </c>
      <c r="Q357" s="65"/>
      <c r="R357" s="65"/>
      <c r="S357" s="1"/>
      <c r="T357" s="67"/>
      <c r="Y357" s="1"/>
    </row>
    <row r="358" spans="1:25" s="2" customFormat="1" ht="17.100000000000001" customHeight="1">
      <c r="A358" s="42" t="s">
        <v>336</v>
      </c>
      <c r="B358" s="69">
        <v>24.9</v>
      </c>
      <c r="C358" s="69">
        <v>17.396489999999961</v>
      </c>
      <c r="D358" s="4">
        <f t="shared" si="68"/>
        <v>0.69865421686746831</v>
      </c>
      <c r="E358" s="10">
        <v>15</v>
      </c>
      <c r="F358" s="5">
        <f t="shared" si="78"/>
        <v>1</v>
      </c>
      <c r="G358" s="5">
        <v>10</v>
      </c>
      <c r="H358" s="40">
        <f t="shared" si="74"/>
        <v>0.81919253012048099</v>
      </c>
      <c r="I358" s="41">
        <v>1036</v>
      </c>
      <c r="J358" s="33">
        <f t="shared" si="69"/>
        <v>94.181818181818187</v>
      </c>
      <c r="K358" s="33">
        <f t="shared" si="70"/>
        <v>77.2</v>
      </c>
      <c r="L358" s="33">
        <f t="shared" si="71"/>
        <v>-16.981818181818184</v>
      </c>
      <c r="M358" s="33">
        <v>76.900000000000006</v>
      </c>
      <c r="N358" s="33">
        <f t="shared" si="72"/>
        <v>154.1</v>
      </c>
      <c r="O358" s="33"/>
      <c r="P358" s="33">
        <f t="shared" si="73"/>
        <v>154.1</v>
      </c>
      <c r="Q358" s="65"/>
      <c r="R358" s="65"/>
      <c r="S358" s="1"/>
      <c r="T358" s="67"/>
      <c r="U358" s="1"/>
      <c r="V358" s="1"/>
      <c r="W358" s="1"/>
      <c r="X358" s="1"/>
      <c r="Y358" s="1"/>
    </row>
    <row r="359" spans="1:25" s="2" customFormat="1" ht="17.100000000000001" customHeight="1">
      <c r="A359" s="42" t="s">
        <v>337</v>
      </c>
      <c r="B359" s="69">
        <v>111.6</v>
      </c>
      <c r="C359" s="69">
        <v>335.6753799999999</v>
      </c>
      <c r="D359" s="4">
        <f t="shared" si="68"/>
        <v>1.3</v>
      </c>
      <c r="E359" s="10">
        <v>15</v>
      </c>
      <c r="F359" s="5">
        <f t="shared" si="78"/>
        <v>1</v>
      </c>
      <c r="G359" s="5">
        <v>10</v>
      </c>
      <c r="H359" s="40">
        <f t="shared" si="74"/>
        <v>1.18</v>
      </c>
      <c r="I359" s="41">
        <v>1016</v>
      </c>
      <c r="J359" s="33">
        <f t="shared" si="69"/>
        <v>92.36363636363636</v>
      </c>
      <c r="K359" s="33">
        <f t="shared" si="70"/>
        <v>109</v>
      </c>
      <c r="L359" s="33">
        <f t="shared" si="71"/>
        <v>16.63636363636364</v>
      </c>
      <c r="M359" s="33">
        <v>51.9</v>
      </c>
      <c r="N359" s="33">
        <f t="shared" si="72"/>
        <v>160.9</v>
      </c>
      <c r="O359" s="33"/>
      <c r="P359" s="33">
        <f t="shared" si="73"/>
        <v>160.9</v>
      </c>
      <c r="Q359" s="65"/>
      <c r="R359" s="65"/>
      <c r="S359" s="1"/>
      <c r="T359" s="67"/>
      <c r="U359" s="1"/>
      <c r="V359" s="1"/>
      <c r="W359" s="1"/>
      <c r="X359" s="1"/>
      <c r="Y359" s="1"/>
    </row>
    <row r="360" spans="1:25" s="2" customFormat="1" ht="17.100000000000001" customHeight="1">
      <c r="A360" s="42" t="s">
        <v>338</v>
      </c>
      <c r="B360" s="69">
        <v>85.7</v>
      </c>
      <c r="C360" s="69">
        <v>93.657460000000086</v>
      </c>
      <c r="D360" s="4">
        <f t="shared" si="68"/>
        <v>1.0928525087514596</v>
      </c>
      <c r="E360" s="10">
        <v>15</v>
      </c>
      <c r="F360" s="5">
        <f t="shared" si="78"/>
        <v>1</v>
      </c>
      <c r="G360" s="5">
        <v>10</v>
      </c>
      <c r="H360" s="40">
        <f t="shared" si="74"/>
        <v>1.0557115052508756</v>
      </c>
      <c r="I360" s="41">
        <v>1007</v>
      </c>
      <c r="J360" s="33">
        <f t="shared" si="69"/>
        <v>91.545454545454547</v>
      </c>
      <c r="K360" s="33">
        <f t="shared" si="70"/>
        <v>96.6</v>
      </c>
      <c r="L360" s="33">
        <f t="shared" si="71"/>
        <v>5.0545454545454476</v>
      </c>
      <c r="M360" s="33">
        <v>72.400000000000006</v>
      </c>
      <c r="N360" s="33">
        <f t="shared" si="72"/>
        <v>169</v>
      </c>
      <c r="O360" s="33"/>
      <c r="P360" s="33">
        <f t="shared" si="73"/>
        <v>169</v>
      </c>
      <c r="Q360" s="65"/>
      <c r="R360" s="65"/>
      <c r="S360" s="1"/>
      <c r="T360" s="67"/>
      <c r="U360" s="1"/>
      <c r="V360" s="1"/>
      <c r="W360" s="1"/>
      <c r="X360" s="1"/>
      <c r="Y360" s="1"/>
    </row>
    <row r="361" spans="1:25" s="2" customFormat="1" ht="17.100000000000001" customHeight="1">
      <c r="A361" s="42" t="s">
        <v>339</v>
      </c>
      <c r="B361" s="69">
        <v>140.80000000000001</v>
      </c>
      <c r="C361" s="69">
        <v>199.19741000000016</v>
      </c>
      <c r="D361" s="4">
        <f t="shared" si="68"/>
        <v>1.2214754332386364</v>
      </c>
      <c r="E361" s="10">
        <v>15</v>
      </c>
      <c r="F361" s="5">
        <f t="shared" si="78"/>
        <v>1</v>
      </c>
      <c r="G361" s="5">
        <v>10</v>
      </c>
      <c r="H361" s="40">
        <f t="shared" si="74"/>
        <v>1.1328852599431818</v>
      </c>
      <c r="I361" s="41">
        <v>633</v>
      </c>
      <c r="J361" s="33">
        <f t="shared" si="69"/>
        <v>57.545454545454547</v>
      </c>
      <c r="K361" s="33">
        <f t="shared" si="70"/>
        <v>65.2</v>
      </c>
      <c r="L361" s="33">
        <f t="shared" si="71"/>
        <v>7.6545454545454561</v>
      </c>
      <c r="M361" s="33">
        <v>10.1</v>
      </c>
      <c r="N361" s="33">
        <f t="shared" si="72"/>
        <v>75.3</v>
      </c>
      <c r="O361" s="33"/>
      <c r="P361" s="33">
        <f t="shared" si="73"/>
        <v>75.3</v>
      </c>
      <c r="Q361" s="65"/>
      <c r="R361" s="65"/>
      <c r="S361" s="1"/>
      <c r="T361" s="67"/>
      <c r="U361" s="1"/>
      <c r="V361" s="1"/>
      <c r="W361" s="1"/>
      <c r="X361" s="1"/>
      <c r="Y361" s="1"/>
    </row>
    <row r="362" spans="1:25" s="2" customFormat="1" ht="17.100000000000001" customHeight="1">
      <c r="A362" s="42" t="s">
        <v>340</v>
      </c>
      <c r="B362" s="69">
        <v>121.7</v>
      </c>
      <c r="C362" s="69">
        <v>96.098199999999949</v>
      </c>
      <c r="D362" s="4">
        <f t="shared" si="68"/>
        <v>0.78963188167625264</v>
      </c>
      <c r="E362" s="10">
        <v>15</v>
      </c>
      <c r="F362" s="5">
        <f t="shared" si="78"/>
        <v>1</v>
      </c>
      <c r="G362" s="5">
        <v>10</v>
      </c>
      <c r="H362" s="40">
        <f t="shared" si="74"/>
        <v>0.8737791290057515</v>
      </c>
      <c r="I362" s="41">
        <v>1265</v>
      </c>
      <c r="J362" s="33">
        <f t="shared" si="69"/>
        <v>115</v>
      </c>
      <c r="K362" s="33">
        <f t="shared" si="70"/>
        <v>100.5</v>
      </c>
      <c r="L362" s="33">
        <f t="shared" si="71"/>
        <v>-14.5</v>
      </c>
      <c r="M362" s="33">
        <v>69.2</v>
      </c>
      <c r="N362" s="33">
        <f t="shared" si="72"/>
        <v>169.7</v>
      </c>
      <c r="O362" s="33"/>
      <c r="P362" s="33">
        <f t="shared" si="73"/>
        <v>169.7</v>
      </c>
      <c r="Q362" s="65"/>
      <c r="R362" s="65"/>
      <c r="S362" s="1"/>
      <c r="T362" s="67"/>
      <c r="U362" s="1"/>
      <c r="Y362" s="1"/>
    </row>
    <row r="363" spans="1:25" s="2" customFormat="1" ht="17.100000000000001" customHeight="1">
      <c r="A363" s="42" t="s">
        <v>341</v>
      </c>
      <c r="B363" s="69">
        <v>66</v>
      </c>
      <c r="C363" s="69">
        <v>36.385970000000206</v>
      </c>
      <c r="D363" s="4">
        <f t="shared" si="68"/>
        <v>0.55130257575757891</v>
      </c>
      <c r="E363" s="10">
        <v>15</v>
      </c>
      <c r="F363" s="5">
        <f t="shared" si="78"/>
        <v>1</v>
      </c>
      <c r="G363" s="5">
        <v>10</v>
      </c>
      <c r="H363" s="40">
        <f t="shared" si="74"/>
        <v>0.73078154545454732</v>
      </c>
      <c r="I363" s="41">
        <v>1331</v>
      </c>
      <c r="J363" s="33">
        <f t="shared" si="69"/>
        <v>121</v>
      </c>
      <c r="K363" s="33">
        <f t="shared" si="70"/>
        <v>88.4</v>
      </c>
      <c r="L363" s="33">
        <f t="shared" si="71"/>
        <v>-32.599999999999994</v>
      </c>
      <c r="M363" s="33">
        <v>84.4</v>
      </c>
      <c r="N363" s="33">
        <f t="shared" si="72"/>
        <v>172.8</v>
      </c>
      <c r="O363" s="33"/>
      <c r="P363" s="33">
        <f t="shared" si="73"/>
        <v>172.8</v>
      </c>
      <c r="Q363" s="65"/>
      <c r="R363" s="65"/>
      <c r="S363" s="1"/>
      <c r="T363" s="67"/>
      <c r="U363" s="1"/>
      <c r="V363" s="1"/>
      <c r="W363" s="1"/>
      <c r="X363" s="1"/>
      <c r="Y363" s="1"/>
    </row>
    <row r="364" spans="1:25" s="2" customFormat="1" ht="17.100000000000001" customHeight="1">
      <c r="A364" s="42" t="s">
        <v>342</v>
      </c>
      <c r="B364" s="69">
        <v>40.4</v>
      </c>
      <c r="C364" s="69">
        <v>14.40973000000001</v>
      </c>
      <c r="D364" s="4">
        <f t="shared" si="68"/>
        <v>0.35667648514851513</v>
      </c>
      <c r="E364" s="10">
        <v>15</v>
      </c>
      <c r="F364" s="5">
        <f t="shared" si="78"/>
        <v>1</v>
      </c>
      <c r="G364" s="5">
        <v>10</v>
      </c>
      <c r="H364" s="40">
        <f t="shared" si="74"/>
        <v>0.61400589108910908</v>
      </c>
      <c r="I364" s="41">
        <v>907</v>
      </c>
      <c r="J364" s="33">
        <f t="shared" si="69"/>
        <v>82.454545454545453</v>
      </c>
      <c r="K364" s="33">
        <f t="shared" si="70"/>
        <v>50.6</v>
      </c>
      <c r="L364" s="33">
        <f t="shared" si="71"/>
        <v>-31.854545454545452</v>
      </c>
      <c r="M364" s="33">
        <v>52.2</v>
      </c>
      <c r="N364" s="33">
        <f t="shared" si="72"/>
        <v>102.8</v>
      </c>
      <c r="O364" s="33"/>
      <c r="P364" s="33">
        <f t="shared" si="73"/>
        <v>102.8</v>
      </c>
      <c r="Q364" s="65"/>
      <c r="R364" s="65"/>
      <c r="S364" s="1"/>
      <c r="T364" s="67"/>
      <c r="U364" s="1"/>
      <c r="V364" s="1"/>
      <c r="W364" s="1"/>
      <c r="X364" s="1"/>
      <c r="Y364" s="1"/>
    </row>
    <row r="365" spans="1:25" s="2" customFormat="1" ht="17.100000000000001" customHeight="1">
      <c r="A365" s="42" t="s">
        <v>343</v>
      </c>
      <c r="B365" s="69">
        <v>699.6</v>
      </c>
      <c r="C365" s="69">
        <v>858.55093999999951</v>
      </c>
      <c r="D365" s="4">
        <f t="shared" si="68"/>
        <v>1.2027202601486562</v>
      </c>
      <c r="E365" s="10">
        <v>15</v>
      </c>
      <c r="F365" s="5">
        <f t="shared" si="78"/>
        <v>1</v>
      </c>
      <c r="G365" s="5">
        <v>10</v>
      </c>
      <c r="H365" s="40">
        <f t="shared" si="74"/>
        <v>1.1216321560891938</v>
      </c>
      <c r="I365" s="41">
        <v>1772</v>
      </c>
      <c r="J365" s="33">
        <f t="shared" si="69"/>
        <v>161.09090909090909</v>
      </c>
      <c r="K365" s="33">
        <f t="shared" si="70"/>
        <v>180.7</v>
      </c>
      <c r="L365" s="33">
        <f t="shared" si="71"/>
        <v>19.609090909090895</v>
      </c>
      <c r="M365" s="33">
        <v>118.3</v>
      </c>
      <c r="N365" s="33">
        <f t="shared" si="72"/>
        <v>299</v>
      </c>
      <c r="O365" s="33"/>
      <c r="P365" s="33">
        <f t="shared" si="73"/>
        <v>299</v>
      </c>
      <c r="Q365" s="65"/>
      <c r="R365" s="65"/>
      <c r="S365" s="1"/>
      <c r="T365" s="67"/>
      <c r="U365" s="1"/>
      <c r="V365" s="1"/>
      <c r="W365" s="1"/>
      <c r="X365" s="1"/>
      <c r="Y365" s="1"/>
    </row>
    <row r="366" spans="1:25" s="2" customFormat="1" ht="17.100000000000001" customHeight="1">
      <c r="A366" s="17" t="s">
        <v>344</v>
      </c>
      <c r="B366" s="70"/>
      <c r="C366" s="7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65"/>
      <c r="R366" s="65"/>
      <c r="S366" s="1"/>
      <c r="T366" s="67"/>
      <c r="U366" s="1"/>
      <c r="V366" s="1"/>
      <c r="W366" s="1"/>
      <c r="X366" s="1"/>
      <c r="Y366" s="1"/>
    </row>
    <row r="367" spans="1:25" s="2" customFormat="1" ht="16.7" customHeight="1">
      <c r="A367" s="13" t="s">
        <v>345</v>
      </c>
      <c r="B367" s="69">
        <v>248.6</v>
      </c>
      <c r="C367" s="69">
        <v>114.42299999999989</v>
      </c>
      <c r="D367" s="4">
        <f t="shared" si="68"/>
        <v>0.46026950925180971</v>
      </c>
      <c r="E367" s="10">
        <v>15</v>
      </c>
      <c r="F367" s="5">
        <f>F$54</f>
        <v>1</v>
      </c>
      <c r="G367" s="5">
        <v>10</v>
      </c>
      <c r="H367" s="40">
        <f t="shared" si="74"/>
        <v>0.67616170555108579</v>
      </c>
      <c r="I367" s="41">
        <v>1912</v>
      </c>
      <c r="J367" s="33">
        <f t="shared" si="69"/>
        <v>173.81818181818181</v>
      </c>
      <c r="K367" s="33">
        <f t="shared" si="70"/>
        <v>117.5</v>
      </c>
      <c r="L367" s="33">
        <f t="shared" si="71"/>
        <v>-56.318181818181813</v>
      </c>
      <c r="M367" s="33">
        <v>68.5</v>
      </c>
      <c r="N367" s="33">
        <f t="shared" si="72"/>
        <v>186</v>
      </c>
      <c r="O367" s="33"/>
      <c r="P367" s="33">
        <f t="shared" si="73"/>
        <v>186</v>
      </c>
      <c r="Q367" s="65"/>
      <c r="R367" s="65"/>
      <c r="S367" s="1"/>
      <c r="T367" s="67"/>
      <c r="U367" s="1"/>
      <c r="V367" s="1"/>
      <c r="W367" s="1"/>
      <c r="X367" s="1"/>
      <c r="Y367" s="1"/>
    </row>
    <row r="368" spans="1:25" s="2" customFormat="1" ht="17.100000000000001" customHeight="1">
      <c r="A368" s="13" t="s">
        <v>346</v>
      </c>
      <c r="B368" s="69">
        <v>271.60000000000002</v>
      </c>
      <c r="C368" s="69">
        <v>0</v>
      </c>
      <c r="D368" s="4">
        <f t="shared" si="68"/>
        <v>0</v>
      </c>
      <c r="E368" s="10">
        <v>15</v>
      </c>
      <c r="F368" s="5">
        <f>F$54</f>
        <v>1</v>
      </c>
      <c r="G368" s="5">
        <v>10</v>
      </c>
      <c r="H368" s="40">
        <f t="shared" si="74"/>
        <v>0.4</v>
      </c>
      <c r="I368" s="41">
        <v>1590</v>
      </c>
      <c r="J368" s="33">
        <f t="shared" si="69"/>
        <v>144.54545454545453</v>
      </c>
      <c r="K368" s="33">
        <f t="shared" si="70"/>
        <v>57.8</v>
      </c>
      <c r="L368" s="33">
        <f t="shared" si="71"/>
        <v>-86.745454545454535</v>
      </c>
      <c r="M368" s="33">
        <v>144.19999999999999</v>
      </c>
      <c r="N368" s="33">
        <f t="shared" si="72"/>
        <v>202</v>
      </c>
      <c r="O368" s="33"/>
      <c r="P368" s="33">
        <f t="shared" si="73"/>
        <v>202</v>
      </c>
      <c r="Q368" s="65"/>
      <c r="R368" s="65"/>
      <c r="S368" s="1"/>
      <c r="T368" s="67"/>
      <c r="U368" s="1"/>
      <c r="V368" s="1"/>
      <c r="W368" s="1"/>
      <c r="X368" s="1"/>
      <c r="Y368" s="1"/>
    </row>
    <row r="369" spans="1:25" s="2" customFormat="1" ht="17.100000000000001" customHeight="1">
      <c r="A369" s="42" t="s">
        <v>347</v>
      </c>
      <c r="B369" s="69">
        <v>2906.1</v>
      </c>
      <c r="C369" s="69">
        <v>678.95373999999833</v>
      </c>
      <c r="D369" s="4">
        <f t="shared" si="68"/>
        <v>0.2336305495337388</v>
      </c>
      <c r="E369" s="10">
        <v>15</v>
      </c>
      <c r="F369" s="5">
        <f t="shared" ref="F369:F377" si="79">F$54</f>
        <v>1</v>
      </c>
      <c r="G369" s="5">
        <v>10</v>
      </c>
      <c r="H369" s="40">
        <f t="shared" si="74"/>
        <v>0.54017832972024327</v>
      </c>
      <c r="I369" s="41">
        <v>18</v>
      </c>
      <c r="J369" s="33">
        <f t="shared" si="69"/>
        <v>1.6363636363636365</v>
      </c>
      <c r="K369" s="33">
        <f t="shared" si="70"/>
        <v>0.9</v>
      </c>
      <c r="L369" s="33">
        <f t="shared" si="71"/>
        <v>-0.73636363636363644</v>
      </c>
      <c r="M369" s="33">
        <v>0.3</v>
      </c>
      <c r="N369" s="33">
        <f t="shared" si="72"/>
        <v>1.2</v>
      </c>
      <c r="O369" s="33"/>
      <c r="P369" s="33">
        <f t="shared" si="73"/>
        <v>1.2</v>
      </c>
      <c r="Q369" s="65"/>
      <c r="R369" s="65"/>
      <c r="S369" s="1"/>
      <c r="T369" s="67"/>
      <c r="U369" s="1"/>
      <c r="V369" s="1"/>
      <c r="W369" s="1"/>
      <c r="X369" s="1"/>
      <c r="Y369" s="1"/>
    </row>
    <row r="370" spans="1:25" s="2" customFormat="1" ht="17.100000000000001" customHeight="1">
      <c r="A370" s="13" t="s">
        <v>348</v>
      </c>
      <c r="B370" s="69">
        <v>18</v>
      </c>
      <c r="C370" s="69">
        <v>18.535959999999964</v>
      </c>
      <c r="D370" s="4">
        <f t="shared" si="68"/>
        <v>1.0297755555555534</v>
      </c>
      <c r="E370" s="10">
        <v>15</v>
      </c>
      <c r="F370" s="5">
        <f t="shared" si="79"/>
        <v>1</v>
      </c>
      <c r="G370" s="5">
        <v>10</v>
      </c>
      <c r="H370" s="40">
        <f t="shared" si="74"/>
        <v>1.0178653333333321</v>
      </c>
      <c r="I370" s="41">
        <v>2895</v>
      </c>
      <c r="J370" s="33">
        <f t="shared" si="69"/>
        <v>263.18181818181819</v>
      </c>
      <c r="K370" s="33">
        <f t="shared" si="70"/>
        <v>267.89999999999998</v>
      </c>
      <c r="L370" s="33">
        <f t="shared" si="71"/>
        <v>4.7181818181817903</v>
      </c>
      <c r="M370" s="33">
        <v>90.3</v>
      </c>
      <c r="N370" s="33">
        <f t="shared" si="72"/>
        <v>358.2</v>
      </c>
      <c r="O370" s="33"/>
      <c r="P370" s="33">
        <f t="shared" si="73"/>
        <v>358.2</v>
      </c>
      <c r="Q370" s="65"/>
      <c r="R370" s="65"/>
      <c r="S370" s="1"/>
      <c r="T370" s="67"/>
      <c r="U370" s="1"/>
      <c r="V370" s="1"/>
      <c r="W370" s="1"/>
      <c r="X370" s="1"/>
      <c r="Y370" s="1"/>
    </row>
    <row r="371" spans="1:25" s="2" customFormat="1" ht="17.100000000000001" customHeight="1">
      <c r="A371" s="13" t="s">
        <v>349</v>
      </c>
      <c r="B371" s="69">
        <v>687.7</v>
      </c>
      <c r="C371" s="69">
        <v>620.1393700000001</v>
      </c>
      <c r="D371" s="4">
        <f t="shared" si="68"/>
        <v>0.90175857205176679</v>
      </c>
      <c r="E371" s="10">
        <v>15</v>
      </c>
      <c r="F371" s="5">
        <f t="shared" si="79"/>
        <v>1</v>
      </c>
      <c r="G371" s="5">
        <v>10</v>
      </c>
      <c r="H371" s="40">
        <f t="shared" si="74"/>
        <v>0.9410551432310601</v>
      </c>
      <c r="I371" s="41">
        <v>2644</v>
      </c>
      <c r="J371" s="33">
        <f t="shared" si="69"/>
        <v>240.36363636363637</v>
      </c>
      <c r="K371" s="33">
        <f t="shared" si="70"/>
        <v>226.2</v>
      </c>
      <c r="L371" s="33">
        <f t="shared" si="71"/>
        <v>-14.163636363636385</v>
      </c>
      <c r="M371" s="33">
        <v>61.7</v>
      </c>
      <c r="N371" s="33">
        <f t="shared" si="72"/>
        <v>287.89999999999998</v>
      </c>
      <c r="O371" s="33"/>
      <c r="P371" s="33">
        <f t="shared" si="73"/>
        <v>287.89999999999998</v>
      </c>
      <c r="Q371" s="65"/>
      <c r="R371" s="65"/>
      <c r="S371" s="1"/>
      <c r="T371" s="67"/>
      <c r="U371" s="1"/>
      <c r="V371" s="1"/>
      <c r="W371" s="1"/>
      <c r="X371" s="1"/>
      <c r="Y371" s="1"/>
    </row>
    <row r="372" spans="1:25" s="2" customFormat="1" ht="17.100000000000001" customHeight="1">
      <c r="A372" s="13" t="s">
        <v>350</v>
      </c>
      <c r="B372" s="69">
        <v>156.19999999999999</v>
      </c>
      <c r="C372" s="69">
        <v>117.89002000000025</v>
      </c>
      <c r="D372" s="4">
        <f t="shared" si="68"/>
        <v>0.75473764404609645</v>
      </c>
      <c r="E372" s="10">
        <v>15</v>
      </c>
      <c r="F372" s="5">
        <f t="shared" si="79"/>
        <v>1</v>
      </c>
      <c r="G372" s="5">
        <v>10</v>
      </c>
      <c r="H372" s="40">
        <f t="shared" si="74"/>
        <v>0.85284258642765787</v>
      </c>
      <c r="I372" s="41">
        <v>2558</v>
      </c>
      <c r="J372" s="33">
        <f t="shared" si="69"/>
        <v>232.54545454545453</v>
      </c>
      <c r="K372" s="33">
        <f t="shared" si="70"/>
        <v>198.3</v>
      </c>
      <c r="L372" s="33">
        <f t="shared" si="71"/>
        <v>-34.245454545454521</v>
      </c>
      <c r="M372" s="33">
        <v>-5.4</v>
      </c>
      <c r="N372" s="33">
        <f t="shared" si="72"/>
        <v>192.9</v>
      </c>
      <c r="O372" s="33"/>
      <c r="P372" s="33">
        <f t="shared" si="73"/>
        <v>192.9</v>
      </c>
      <c r="Q372" s="65"/>
      <c r="R372" s="65"/>
      <c r="S372" s="1"/>
      <c r="T372" s="67"/>
      <c r="U372" s="1"/>
      <c r="V372" s="1"/>
      <c r="W372" s="1"/>
      <c r="X372" s="1"/>
      <c r="Y372" s="1"/>
    </row>
    <row r="373" spans="1:25" s="2" customFormat="1" ht="17.100000000000001" customHeight="1">
      <c r="A373" s="13" t="s">
        <v>351</v>
      </c>
      <c r="B373" s="69">
        <v>77.5</v>
      </c>
      <c r="C373" s="69">
        <v>48.04920999999996</v>
      </c>
      <c r="D373" s="4">
        <f t="shared" si="68"/>
        <v>0.61998980645161239</v>
      </c>
      <c r="E373" s="10">
        <v>15</v>
      </c>
      <c r="F373" s="5">
        <f t="shared" si="79"/>
        <v>1</v>
      </c>
      <c r="G373" s="5">
        <v>10</v>
      </c>
      <c r="H373" s="40">
        <f t="shared" si="74"/>
        <v>0.77199388387096746</v>
      </c>
      <c r="I373" s="41">
        <v>1638</v>
      </c>
      <c r="J373" s="33">
        <f t="shared" si="69"/>
        <v>148.90909090909091</v>
      </c>
      <c r="K373" s="33">
        <f t="shared" si="70"/>
        <v>115</v>
      </c>
      <c r="L373" s="33">
        <f t="shared" si="71"/>
        <v>-33.909090909090907</v>
      </c>
      <c r="M373" s="33">
        <v>81.400000000000006</v>
      </c>
      <c r="N373" s="33">
        <f t="shared" si="72"/>
        <v>196.4</v>
      </c>
      <c r="O373" s="33"/>
      <c r="P373" s="33">
        <f t="shared" si="73"/>
        <v>196.4</v>
      </c>
      <c r="Q373" s="65"/>
      <c r="R373" s="65"/>
      <c r="S373" s="1"/>
      <c r="T373" s="67"/>
      <c r="U373" s="1"/>
      <c r="V373" s="1"/>
      <c r="W373" s="1"/>
      <c r="X373" s="1"/>
      <c r="Y373" s="1"/>
    </row>
    <row r="374" spans="1:25" s="2" customFormat="1" ht="17.100000000000001" customHeight="1">
      <c r="A374" s="13" t="s">
        <v>352</v>
      </c>
      <c r="B374" s="69">
        <v>27.5</v>
      </c>
      <c r="C374" s="69">
        <v>44.592940000000063</v>
      </c>
      <c r="D374" s="4">
        <f t="shared" si="68"/>
        <v>1.2421561454545456</v>
      </c>
      <c r="E374" s="10">
        <v>15</v>
      </c>
      <c r="F374" s="5">
        <f t="shared" si="79"/>
        <v>1</v>
      </c>
      <c r="G374" s="5">
        <v>10</v>
      </c>
      <c r="H374" s="40">
        <f t="shared" si="74"/>
        <v>1.1452936872727273</v>
      </c>
      <c r="I374" s="41">
        <v>1383</v>
      </c>
      <c r="J374" s="33">
        <f t="shared" si="69"/>
        <v>125.72727272727273</v>
      </c>
      <c r="K374" s="33">
        <f t="shared" si="70"/>
        <v>144</v>
      </c>
      <c r="L374" s="33">
        <f t="shared" si="71"/>
        <v>18.272727272727266</v>
      </c>
      <c r="M374" s="33">
        <v>58.5</v>
      </c>
      <c r="N374" s="33">
        <f t="shared" si="72"/>
        <v>202.5</v>
      </c>
      <c r="O374" s="33"/>
      <c r="P374" s="33">
        <f t="shared" si="73"/>
        <v>202.5</v>
      </c>
      <c r="Q374" s="65"/>
      <c r="R374" s="65"/>
      <c r="S374" s="1"/>
      <c r="T374" s="67"/>
      <c r="U374" s="1"/>
      <c r="V374" s="1"/>
      <c r="W374" s="1"/>
      <c r="X374" s="1"/>
      <c r="Y374" s="1"/>
    </row>
    <row r="375" spans="1:25" s="2" customFormat="1" ht="17.100000000000001" customHeight="1">
      <c r="A375" s="13" t="s">
        <v>353</v>
      </c>
      <c r="B375" s="69">
        <v>25.7</v>
      </c>
      <c r="C375" s="69">
        <v>36.161489999999993</v>
      </c>
      <c r="D375" s="4">
        <f t="shared" si="68"/>
        <v>1.2207061867704279</v>
      </c>
      <c r="E375" s="10">
        <v>15</v>
      </c>
      <c r="F375" s="5">
        <f t="shared" si="79"/>
        <v>1</v>
      </c>
      <c r="G375" s="5">
        <v>10</v>
      </c>
      <c r="H375" s="40">
        <f t="shared" si="74"/>
        <v>1.1324237120622567</v>
      </c>
      <c r="I375" s="41">
        <v>1961</v>
      </c>
      <c r="J375" s="33">
        <f t="shared" si="69"/>
        <v>178.27272727272728</v>
      </c>
      <c r="K375" s="33">
        <f t="shared" si="70"/>
        <v>201.9</v>
      </c>
      <c r="L375" s="33">
        <f t="shared" si="71"/>
        <v>23.627272727272725</v>
      </c>
      <c r="M375" s="33">
        <v>101.5</v>
      </c>
      <c r="N375" s="33">
        <f t="shared" si="72"/>
        <v>303.39999999999998</v>
      </c>
      <c r="O375" s="33"/>
      <c r="P375" s="33">
        <f t="shared" si="73"/>
        <v>303.39999999999998</v>
      </c>
      <c r="Q375" s="65"/>
      <c r="R375" s="65"/>
      <c r="S375" s="1"/>
      <c r="T375" s="67"/>
      <c r="U375" s="1"/>
      <c r="V375" s="1"/>
      <c r="W375" s="1"/>
      <c r="X375" s="1"/>
      <c r="Y375" s="1"/>
    </row>
    <row r="376" spans="1:25" s="2" customFormat="1" ht="17.100000000000001" customHeight="1">
      <c r="A376" s="13" t="s">
        <v>354</v>
      </c>
      <c r="B376" s="69">
        <v>41.1</v>
      </c>
      <c r="C376" s="69">
        <v>27.479640000000014</v>
      </c>
      <c r="D376" s="4">
        <f t="shared" si="68"/>
        <v>0.6686043795620441</v>
      </c>
      <c r="E376" s="10">
        <v>15</v>
      </c>
      <c r="F376" s="5">
        <f t="shared" si="79"/>
        <v>1</v>
      </c>
      <c r="G376" s="5">
        <v>10</v>
      </c>
      <c r="H376" s="40">
        <f t="shared" si="74"/>
        <v>0.80116262773722635</v>
      </c>
      <c r="I376" s="41">
        <v>1682</v>
      </c>
      <c r="J376" s="33">
        <f t="shared" si="69"/>
        <v>152.90909090909091</v>
      </c>
      <c r="K376" s="33">
        <f t="shared" si="70"/>
        <v>122.5</v>
      </c>
      <c r="L376" s="33">
        <f t="shared" si="71"/>
        <v>-30.409090909090907</v>
      </c>
      <c r="M376" s="33">
        <v>98.5</v>
      </c>
      <c r="N376" s="33">
        <f t="shared" si="72"/>
        <v>221</v>
      </c>
      <c r="O376" s="33"/>
      <c r="P376" s="33">
        <f t="shared" si="73"/>
        <v>221</v>
      </c>
      <c r="Q376" s="65"/>
      <c r="R376" s="65"/>
      <c r="S376" s="1"/>
      <c r="T376" s="67"/>
      <c r="U376" s="1"/>
      <c r="V376" s="1"/>
      <c r="W376" s="1"/>
      <c r="X376" s="1"/>
      <c r="Y376" s="1"/>
    </row>
    <row r="377" spans="1:25" s="2" customFormat="1" ht="17.100000000000001" customHeight="1">
      <c r="A377" s="13" t="s">
        <v>355</v>
      </c>
      <c r="B377" s="69">
        <v>256.89999999999998</v>
      </c>
      <c r="C377" s="69">
        <v>162.48237000000012</v>
      </c>
      <c r="D377" s="4">
        <f t="shared" ref="D377" si="80">IF(E377=0,0,IF(B377=0,1,IF(C377&lt;0,0,IF(C377/B377&gt;1.2,IF((C377/B377-1.2)*0.1+1.2&gt;1.3,1.3,(C377/B377-1.2)*0.1+1.2),C377/B377))))</f>
        <v>0.6324732191514213</v>
      </c>
      <c r="E377" s="10">
        <v>15</v>
      </c>
      <c r="F377" s="5">
        <f t="shared" si="79"/>
        <v>1</v>
      </c>
      <c r="G377" s="5">
        <v>10</v>
      </c>
      <c r="H377" s="40">
        <f t="shared" si="74"/>
        <v>0.77948393149085282</v>
      </c>
      <c r="I377" s="41">
        <v>1422</v>
      </c>
      <c r="J377" s="33">
        <f t="shared" ref="J377:J378" si="81">I377/11</f>
        <v>129.27272727272728</v>
      </c>
      <c r="K377" s="33">
        <f t="shared" ref="K377:K378" si="82">ROUND(H377*J377,1)</f>
        <v>100.8</v>
      </c>
      <c r="L377" s="33">
        <f t="shared" ref="L377:L378" si="83">K377-J377</f>
        <v>-28.472727272727283</v>
      </c>
      <c r="M377" s="33">
        <v>34</v>
      </c>
      <c r="N377" s="33">
        <f t="shared" ref="N377:N378" si="84">IF((K377+M377)&gt;0,ROUND(K377+M377,1),0)</f>
        <v>134.80000000000001</v>
      </c>
      <c r="O377" s="33"/>
      <c r="P377" s="33">
        <f t="shared" ref="P377:P378" si="85">ROUND(N377-O377,1)</f>
        <v>134.80000000000001</v>
      </c>
      <c r="Q377" s="65"/>
      <c r="R377" s="65"/>
      <c r="S377" s="1"/>
      <c r="T377" s="67"/>
      <c r="U377" s="1"/>
      <c r="V377" s="1"/>
      <c r="W377" s="1"/>
      <c r="X377" s="1"/>
      <c r="Y377" s="1"/>
    </row>
    <row r="378" spans="1:25" s="2" customFormat="1" ht="17.100000000000001" customHeight="1">
      <c r="A378" s="13" t="s">
        <v>356</v>
      </c>
      <c r="B378" s="69">
        <v>865.2</v>
      </c>
      <c r="C378" s="69">
        <v>955.58799999999906</v>
      </c>
      <c r="D378" s="4">
        <f>IF(E378=0,0,IF(B378=0,1,IF(C378&lt;0,0,IF(C378/B378&gt;1.2,IF((C378/B378-1.2)*0.1+1.2&gt;1.3,1.3,(C378/B378-1.2)*0.1+1.2),C378/B378))))</f>
        <v>1.1044706426259814</v>
      </c>
      <c r="E378" s="10">
        <v>15</v>
      </c>
      <c r="F378" s="5">
        <f>F$54</f>
        <v>1</v>
      </c>
      <c r="G378" s="5">
        <v>10</v>
      </c>
      <c r="H378" s="40">
        <f t="shared" ref="H378" si="86">(D378*E378+F378*G378)/(E378+G378)</f>
        <v>1.0626823855755889</v>
      </c>
      <c r="I378" s="41">
        <v>1412</v>
      </c>
      <c r="J378" s="33">
        <f t="shared" si="81"/>
        <v>128.36363636363637</v>
      </c>
      <c r="K378" s="33">
        <f t="shared" si="82"/>
        <v>136.4</v>
      </c>
      <c r="L378" s="33">
        <f t="shared" si="83"/>
        <v>8.0363636363636317</v>
      </c>
      <c r="M378" s="33">
        <v>39.4</v>
      </c>
      <c r="N378" s="33">
        <f t="shared" si="84"/>
        <v>175.8</v>
      </c>
      <c r="O378" s="33"/>
      <c r="P378" s="33">
        <f t="shared" si="85"/>
        <v>175.8</v>
      </c>
      <c r="Q378" s="65"/>
      <c r="R378" s="65"/>
      <c r="S378" s="1"/>
      <c r="T378" s="67"/>
      <c r="U378" s="1"/>
      <c r="V378" s="1"/>
      <c r="W378" s="1"/>
      <c r="X378" s="1"/>
      <c r="Y378" s="1"/>
    </row>
    <row r="379" spans="1:25" s="37" customFormat="1" ht="17.100000000000001" customHeight="1">
      <c r="A379" s="36" t="s">
        <v>364</v>
      </c>
      <c r="B379" s="71">
        <f>B6+B27</f>
        <v>3168107.8999999994</v>
      </c>
      <c r="C379" s="71">
        <f>C6+C27</f>
        <v>3132813.9111600001</v>
      </c>
      <c r="D379" s="39">
        <f>IF(C379/B379&gt;1.2,IF((C379/B379-1.2)*0.1+1.2&gt;1.3,1.3,(C379/B379-1.2)*0.1+1.2),C379/B379)</f>
        <v>0.98885960012914986</v>
      </c>
      <c r="E379" s="36"/>
      <c r="F379" s="36"/>
      <c r="G379" s="36"/>
      <c r="H379" s="36"/>
      <c r="I379" s="56">
        <f>SUM(I7:I378)-I17-I27-I55</f>
        <v>3372231</v>
      </c>
      <c r="J379" s="38">
        <f>SUM(J7:J378)-J17-J27-J55</f>
        <v>306566.45454545459</v>
      </c>
      <c r="K379" s="38">
        <f>SUM(K7:K378)-K17-K27-K55</f>
        <v>299151.4000000002</v>
      </c>
      <c r="L379" s="38">
        <f>SUM(L7:L378)-L17-L27-L55</f>
        <v>-7415.0545454545336</v>
      </c>
      <c r="M379" s="38">
        <f t="shared" ref="M379:N379" si="87">SUM(M7:M378)-M17-M27-M55</f>
        <v>16754.799999999988</v>
      </c>
      <c r="N379" s="38">
        <f t="shared" si="87"/>
        <v>317720.40000000002</v>
      </c>
      <c r="O379" s="38">
        <f t="shared" ref="O379:P379" si="88">SUM(O7:O378)-O17-O27-O55</f>
        <v>148.4</v>
      </c>
      <c r="P379" s="38">
        <f t="shared" si="88"/>
        <v>317572.00000000012</v>
      </c>
      <c r="Q379" s="65"/>
      <c r="T379" s="67"/>
      <c r="U379" s="1"/>
      <c r="V379" s="1"/>
      <c r="W379" s="1"/>
      <c r="X379" s="1"/>
      <c r="Y379" s="1"/>
    </row>
    <row r="380" spans="1:25" ht="21" customHeight="1"/>
    <row r="381" spans="1:25" ht="15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</row>
    <row r="384" spans="1:25" ht="15" customHeight="1"/>
  </sheetData>
  <mergeCells count="13">
    <mergeCell ref="A1:P1"/>
    <mergeCell ref="M3:M4"/>
    <mergeCell ref="N3:N4"/>
    <mergeCell ref="A3:A4"/>
    <mergeCell ref="B3:E3"/>
    <mergeCell ref="I3:I4"/>
    <mergeCell ref="L3:L4"/>
    <mergeCell ref="O3:O4"/>
    <mergeCell ref="P3:P4"/>
    <mergeCell ref="K3:K4"/>
    <mergeCell ref="H3:H4"/>
    <mergeCell ref="J3:J4"/>
    <mergeCell ref="F3:G3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80" fitToHeight="0" pageOrder="overThenDown" orientation="landscape" r:id="rId1"/>
  <headerFooter differentFirst="1"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I2"/>
    </sheetView>
  </sheetViews>
  <sheetFormatPr defaultColWidth="9.140625" defaultRowHeight="12.75"/>
  <cols>
    <col min="1" max="1" width="39.140625" style="22" customWidth="1"/>
    <col min="2" max="3" width="10.7109375" style="22" customWidth="1"/>
    <col min="4" max="4" width="11.28515625" style="22" customWidth="1"/>
    <col min="5" max="5" width="15.42578125" style="22" customWidth="1"/>
    <col min="6" max="6" width="10.7109375" style="22" customWidth="1"/>
    <col min="7" max="7" width="11.7109375" style="22" customWidth="1"/>
    <col min="8" max="8" width="15.28515625" style="22" customWidth="1"/>
    <col min="9" max="9" width="8.28515625" style="22" customWidth="1"/>
    <col min="10" max="10" width="63.7109375" style="22" customWidth="1"/>
    <col min="11" max="16384" width="9.140625" style="22"/>
  </cols>
  <sheetData>
    <row r="1" spans="1:9" ht="15.75">
      <c r="A1" s="81" t="s">
        <v>395</v>
      </c>
      <c r="B1" s="81"/>
      <c r="C1" s="81"/>
      <c r="D1" s="81"/>
      <c r="E1" s="81"/>
      <c r="F1" s="81"/>
      <c r="G1" s="81"/>
      <c r="H1" s="81"/>
      <c r="I1" s="81"/>
    </row>
    <row r="2" spans="1:9" ht="15.6" customHeight="1">
      <c r="A2" s="64"/>
      <c r="B2" s="64"/>
      <c r="C2" s="64"/>
      <c r="D2" s="64"/>
      <c r="E2" s="64"/>
      <c r="F2" s="64"/>
      <c r="G2" s="64"/>
      <c r="H2" s="64"/>
      <c r="I2" s="68" t="s">
        <v>369</v>
      </c>
    </row>
    <row r="3" spans="1:9" ht="192" customHeight="1">
      <c r="A3" s="82" t="s">
        <v>15</v>
      </c>
      <c r="B3" s="83" t="s">
        <v>359</v>
      </c>
      <c r="C3" s="85" t="s">
        <v>393</v>
      </c>
      <c r="D3" s="86"/>
      <c r="E3" s="87"/>
      <c r="F3" s="88" t="s">
        <v>388</v>
      </c>
      <c r="G3" s="88"/>
      <c r="H3" s="88"/>
      <c r="I3" s="84" t="s">
        <v>362</v>
      </c>
    </row>
    <row r="4" spans="1:9" ht="32.1" customHeight="1">
      <c r="A4" s="82"/>
      <c r="B4" s="83"/>
      <c r="C4" s="23" t="s">
        <v>360</v>
      </c>
      <c r="D4" s="23" t="s">
        <v>361</v>
      </c>
      <c r="E4" s="55" t="s">
        <v>370</v>
      </c>
      <c r="F4" s="23" t="s">
        <v>360</v>
      </c>
      <c r="G4" s="23" t="s">
        <v>361</v>
      </c>
      <c r="H4" s="61" t="s">
        <v>384</v>
      </c>
      <c r="I4" s="84"/>
    </row>
    <row r="5" spans="1:9">
      <c r="A5" s="24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  <c r="I5" s="43">
        <v>9</v>
      </c>
    </row>
    <row r="6" spans="1:9" ht="15" customHeight="1">
      <c r="A6" s="25" t="s">
        <v>4</v>
      </c>
      <c r="B6" s="46">
        <f>'Расчет субсидий'!L6</f>
        <v>-2563.3545454545447</v>
      </c>
      <c r="C6" s="46"/>
      <c r="D6" s="46"/>
      <c r="E6" s="46">
        <f>SUM(E7:E16)</f>
        <v>-2563.3545454545447</v>
      </c>
      <c r="F6" s="46"/>
      <c r="G6" s="46"/>
      <c r="H6" s="46">
        <f>SUM(H7:H16)</f>
        <v>0</v>
      </c>
      <c r="I6" s="46"/>
    </row>
    <row r="7" spans="1:9" ht="15" customHeight="1">
      <c r="A7" s="26" t="s">
        <v>5</v>
      </c>
      <c r="B7" s="47">
        <f>'Расчет субсидий'!L7</f>
        <v>-421.22727272727207</v>
      </c>
      <c r="C7" s="54">
        <f>'Расчет субсидий'!D7-1</f>
        <v>-1.3359052350674583E-2</v>
      </c>
      <c r="D7" s="54">
        <f>C7*'Расчет субсидий'!E7</f>
        <v>-0.26718104701349166</v>
      </c>
      <c r="E7" s="50">
        <f t="shared" ref="E7:E16" si="0">$B7*D7/$I7</f>
        <v>-421.22727272727207</v>
      </c>
      <c r="F7" s="54">
        <f>'Расчет субсидий'!F7-1</f>
        <v>0</v>
      </c>
      <c r="G7" s="54">
        <f>F7*'Расчет субсидий'!G7</f>
        <v>0</v>
      </c>
      <c r="H7" s="50">
        <f t="shared" ref="H7:H16" si="1">$B7*G7/$I7</f>
        <v>0</v>
      </c>
      <c r="I7" s="49">
        <f>D7+G7</f>
        <v>-0.26718104701349166</v>
      </c>
    </row>
    <row r="8" spans="1:9" ht="15" customHeight="1">
      <c r="A8" s="26" t="s">
        <v>6</v>
      </c>
      <c r="B8" s="47">
        <f>'Расчет субсидий'!L8</f>
        <v>1882.9363636363632</v>
      </c>
      <c r="C8" s="54">
        <f>'Расчет субсидий'!D8-1</f>
        <v>7.0796146209908484E-2</v>
      </c>
      <c r="D8" s="54">
        <f>C8*'Расчет субсидий'!E8</f>
        <v>1.4159229241981697</v>
      </c>
      <c r="E8" s="50">
        <f t="shared" si="0"/>
        <v>1882.9363636363632</v>
      </c>
      <c r="F8" s="54">
        <f>'Расчет субсидий'!F8-1</f>
        <v>0</v>
      </c>
      <c r="G8" s="54">
        <f>F8*'Расчет субсидий'!G8</f>
        <v>0</v>
      </c>
      <c r="H8" s="50">
        <f t="shared" si="1"/>
        <v>0</v>
      </c>
      <c r="I8" s="49">
        <f t="shared" ref="I8:I54" si="2">D8+G8</f>
        <v>1.4159229241981697</v>
      </c>
    </row>
    <row r="9" spans="1:9" ht="15" customHeight="1">
      <c r="A9" s="26" t="s">
        <v>7</v>
      </c>
      <c r="B9" s="47">
        <f>'Расчет субсидий'!L9</f>
        <v>333.73636363636251</v>
      </c>
      <c r="C9" s="54">
        <f>'Расчет субсидий'!D9-1</f>
        <v>2.6035687338930691E-2</v>
      </c>
      <c r="D9" s="54">
        <f>C9*'Расчет субсидий'!E9</f>
        <v>0.52071374677861382</v>
      </c>
      <c r="E9" s="50">
        <f t="shared" si="0"/>
        <v>333.73636363636251</v>
      </c>
      <c r="F9" s="54">
        <f>'Расчет субсидий'!F9-1</f>
        <v>0</v>
      </c>
      <c r="G9" s="54">
        <f>F9*'Расчет субсидий'!G9</f>
        <v>0</v>
      </c>
      <c r="H9" s="50">
        <f t="shared" si="1"/>
        <v>0</v>
      </c>
      <c r="I9" s="49">
        <f t="shared" si="2"/>
        <v>0.52071374677861382</v>
      </c>
    </row>
    <row r="10" spans="1:9" ht="15" customHeight="1">
      <c r="A10" s="26" t="s">
        <v>8</v>
      </c>
      <c r="B10" s="47">
        <f>'Расчет субсидий'!L10</f>
        <v>-848.42727272727279</v>
      </c>
      <c r="C10" s="54">
        <f>'Расчет субсидий'!D10-1</f>
        <v>-0.22441672004269975</v>
      </c>
      <c r="D10" s="54">
        <f>C10*'Расчет субсидий'!E10</f>
        <v>-4.4883344008539954</v>
      </c>
      <c r="E10" s="50">
        <f t="shared" si="0"/>
        <v>-848.42727272727279</v>
      </c>
      <c r="F10" s="54">
        <f>'Расчет субсидий'!F10-1</f>
        <v>0</v>
      </c>
      <c r="G10" s="54">
        <f>F10*'Расчет субсидий'!G10</f>
        <v>0</v>
      </c>
      <c r="H10" s="50">
        <f t="shared" si="1"/>
        <v>0</v>
      </c>
      <c r="I10" s="49">
        <f t="shared" si="2"/>
        <v>-4.4883344008539954</v>
      </c>
    </row>
    <row r="11" spans="1:9" ht="15" customHeight="1">
      <c r="A11" s="26" t="s">
        <v>9</v>
      </c>
      <c r="B11" s="47">
        <f>'Расчет субсидий'!L11</f>
        <v>-872.29999999999927</v>
      </c>
      <c r="C11" s="54">
        <f>'Расчет субсидий'!D11-1</f>
        <v>-0.132046915267651</v>
      </c>
      <c r="D11" s="54">
        <f>C11*'Расчет субсидий'!E11</f>
        <v>-2.64093830535302</v>
      </c>
      <c r="E11" s="50">
        <f t="shared" si="0"/>
        <v>-872.29999999999927</v>
      </c>
      <c r="F11" s="54">
        <f>'Расчет субсидий'!F11-1</f>
        <v>0</v>
      </c>
      <c r="G11" s="54">
        <f>F11*'Расчет субсидий'!G11</f>
        <v>0</v>
      </c>
      <c r="H11" s="50">
        <f t="shared" si="1"/>
        <v>0</v>
      </c>
      <c r="I11" s="49">
        <f t="shared" si="2"/>
        <v>-2.64093830535302</v>
      </c>
    </row>
    <row r="12" spans="1:9" ht="15" customHeight="1">
      <c r="A12" s="26" t="s">
        <v>10</v>
      </c>
      <c r="B12" s="47">
        <f>'Расчет субсидий'!L12</f>
        <v>-86.190909090909372</v>
      </c>
      <c r="C12" s="54">
        <f>'Расчет субсидий'!D12-1</f>
        <v>-2.9174279141900072E-2</v>
      </c>
      <c r="D12" s="54">
        <f>C12*'Расчет субсидий'!E12</f>
        <v>-0.58348558283800145</v>
      </c>
      <c r="E12" s="50">
        <f t="shared" si="0"/>
        <v>-86.190909090909372</v>
      </c>
      <c r="F12" s="54">
        <f>'Расчет субсидий'!F12-1</f>
        <v>0</v>
      </c>
      <c r="G12" s="54">
        <f>F12*'Расчет субсидий'!G12</f>
        <v>0</v>
      </c>
      <c r="H12" s="50">
        <f t="shared" si="1"/>
        <v>0</v>
      </c>
      <c r="I12" s="49">
        <f t="shared" si="2"/>
        <v>-0.58348558283800145</v>
      </c>
    </row>
    <row r="13" spans="1:9" ht="15" customHeight="1">
      <c r="A13" s="26" t="s">
        <v>11</v>
      </c>
      <c r="B13" s="47">
        <f>'Расчет субсидий'!L13</f>
        <v>-1542.0363636363636</v>
      </c>
      <c r="C13" s="54">
        <f>'Расчет субсидий'!D13-1</f>
        <v>-0.26087122216924585</v>
      </c>
      <c r="D13" s="54">
        <f>C13*'Расчет субсидий'!E13</f>
        <v>-5.2174244433849175</v>
      </c>
      <c r="E13" s="50">
        <f t="shared" si="0"/>
        <v>-1542.0363636363636</v>
      </c>
      <c r="F13" s="54">
        <f>'Расчет субсидий'!F13-1</f>
        <v>0</v>
      </c>
      <c r="G13" s="54">
        <f>F13*'Расчет субсидий'!G13</f>
        <v>0</v>
      </c>
      <c r="H13" s="50">
        <f t="shared" si="1"/>
        <v>0</v>
      </c>
      <c r="I13" s="49">
        <f t="shared" si="2"/>
        <v>-5.2174244433849175</v>
      </c>
    </row>
    <row r="14" spans="1:9" ht="15" customHeight="1">
      <c r="A14" s="26" t="s">
        <v>12</v>
      </c>
      <c r="B14" s="47">
        <f>'Расчет субсидий'!L14</f>
        <v>-626.79090909090883</v>
      </c>
      <c r="C14" s="54">
        <f>'Расчет субсидий'!D14-1</f>
        <v>-0.14161502378270074</v>
      </c>
      <c r="D14" s="54">
        <f>C14*'Расчет субсидий'!E14</f>
        <v>-2.8323004756540149</v>
      </c>
      <c r="E14" s="50">
        <f t="shared" si="0"/>
        <v>-626.79090909090883</v>
      </c>
      <c r="F14" s="54">
        <f>'Расчет субсидий'!F14-1</f>
        <v>0</v>
      </c>
      <c r="G14" s="54">
        <f>F14*'Расчет субсидий'!G14</f>
        <v>0</v>
      </c>
      <c r="H14" s="50">
        <f t="shared" si="1"/>
        <v>0</v>
      </c>
      <c r="I14" s="49">
        <f t="shared" si="2"/>
        <v>-2.8323004756540149</v>
      </c>
    </row>
    <row r="15" spans="1:9" ht="15" customHeight="1">
      <c r="A15" s="26" t="s">
        <v>13</v>
      </c>
      <c r="B15" s="47">
        <f>'Расчет субсидий'!L15</f>
        <v>-360.80909090908972</v>
      </c>
      <c r="C15" s="54">
        <f>'Расчет субсидий'!D15-1</f>
        <v>-5.5343626195968332E-2</v>
      </c>
      <c r="D15" s="54">
        <f>C15*'Расчет субсидий'!E15</f>
        <v>-1.1068725239193666</v>
      </c>
      <c r="E15" s="50">
        <f t="shared" si="0"/>
        <v>-360.80909090908972</v>
      </c>
      <c r="F15" s="54">
        <f>'Расчет субсидий'!F15-1</f>
        <v>0</v>
      </c>
      <c r="G15" s="54">
        <f>F15*'Расчет субсидий'!G15</f>
        <v>0</v>
      </c>
      <c r="H15" s="50">
        <f t="shared" si="1"/>
        <v>0</v>
      </c>
      <c r="I15" s="49">
        <f t="shared" si="2"/>
        <v>-1.1068725239193666</v>
      </c>
    </row>
    <row r="16" spans="1:9" ht="15" customHeight="1">
      <c r="A16" s="26" t="s">
        <v>14</v>
      </c>
      <c r="B16" s="47">
        <f>'Расчет субсидий'!L16</f>
        <v>-22.245454545454777</v>
      </c>
      <c r="C16" s="54">
        <f>'Расчет субсидий'!D16-1</f>
        <v>-7.2274122092460535E-3</v>
      </c>
      <c r="D16" s="54">
        <f>C16*'Расчет субсидий'!E16</f>
        <v>-0.14454824418492107</v>
      </c>
      <c r="E16" s="50">
        <f t="shared" si="0"/>
        <v>-22.245454545454777</v>
      </c>
      <c r="F16" s="54">
        <f>'Расчет субсидий'!F16-1</f>
        <v>0</v>
      </c>
      <c r="G16" s="54">
        <f>F16*'Расчет субсидий'!G16</f>
        <v>0</v>
      </c>
      <c r="H16" s="50">
        <f t="shared" si="1"/>
        <v>0</v>
      </c>
      <c r="I16" s="49">
        <f t="shared" si="2"/>
        <v>-0.14454824418492107</v>
      </c>
    </row>
    <row r="17" spans="1:9" ht="15" customHeight="1">
      <c r="A17" s="25" t="s">
        <v>373</v>
      </c>
      <c r="B17" s="46">
        <f>SUM(B18:B26)</f>
        <v>-134.69090909090914</v>
      </c>
      <c r="C17" s="46"/>
      <c r="D17" s="46"/>
      <c r="E17" s="46">
        <f>SUM(E18:E26)</f>
        <v>-134.69090909090914</v>
      </c>
      <c r="F17" s="46"/>
      <c r="G17" s="46"/>
      <c r="H17" s="46">
        <f>SUM(H18:H26)</f>
        <v>0</v>
      </c>
      <c r="I17" s="46"/>
    </row>
    <row r="18" spans="1:9" ht="15" customHeight="1">
      <c r="A18" s="28" t="s">
        <v>374</v>
      </c>
      <c r="B18" s="47">
        <f>'Расчет субсидий'!L18</f>
        <v>0</v>
      </c>
      <c r="C18" s="54">
        <f>'Расчет субсидий'!D18-1</f>
        <v>-8.9866637387023607E-2</v>
      </c>
      <c r="D18" s="54">
        <f>C18*'Расчет субсидий'!E18</f>
        <v>-1.7973327477404721</v>
      </c>
      <c r="E18" s="50">
        <f t="shared" ref="E18:E26" si="3">$B18*D18/$I18</f>
        <v>0</v>
      </c>
      <c r="F18" s="54">
        <f>'Расчет субсидий'!F18-1</f>
        <v>0</v>
      </c>
      <c r="G18" s="54">
        <f>F18*'Расчет субсидий'!G18</f>
        <v>0</v>
      </c>
      <c r="H18" s="50">
        <f t="shared" ref="H18:H26" si="4">$B18*G18/$I18</f>
        <v>0</v>
      </c>
      <c r="I18" s="49">
        <f t="shared" si="2"/>
        <v>-1.7973327477404721</v>
      </c>
    </row>
    <row r="19" spans="1:9" ht="15" customHeight="1">
      <c r="A19" s="28" t="s">
        <v>375</v>
      </c>
      <c r="B19" s="47">
        <f>'Расчет субсидий'!L19</f>
        <v>-13.981818181818198</v>
      </c>
      <c r="C19" s="54">
        <f>'Расчет субсидий'!D19-1</f>
        <v>-7.342127062955528E-2</v>
      </c>
      <c r="D19" s="54">
        <f>C19*'Расчет субсидий'!E19</f>
        <v>-1.4684254125911056</v>
      </c>
      <c r="E19" s="50">
        <f t="shared" si="3"/>
        <v>-13.981818181818198</v>
      </c>
      <c r="F19" s="54">
        <f>'Расчет субсидий'!F19-1</f>
        <v>0</v>
      </c>
      <c r="G19" s="54">
        <f>F19*'Расчет субсидий'!G19</f>
        <v>0</v>
      </c>
      <c r="H19" s="50">
        <f t="shared" si="4"/>
        <v>0</v>
      </c>
      <c r="I19" s="49">
        <f t="shared" si="2"/>
        <v>-1.4684254125911056</v>
      </c>
    </row>
    <row r="20" spans="1:9" ht="15" customHeight="1">
      <c r="A20" s="28" t="s">
        <v>376</v>
      </c>
      <c r="B20" s="47">
        <f>'Расчет субсидий'!L20</f>
        <v>-5.6272727272727394</v>
      </c>
      <c r="C20" s="54">
        <f>'Расчет субсидий'!D20-1</f>
        <v>-0.10805707824882338</v>
      </c>
      <c r="D20" s="54">
        <f>C20*'Расчет субсидий'!E20</f>
        <v>-2.1611415649764676</v>
      </c>
      <c r="E20" s="50">
        <f t="shared" si="3"/>
        <v>-5.6272727272727394</v>
      </c>
      <c r="F20" s="54">
        <f>'Расчет субсидий'!F20-1</f>
        <v>0</v>
      </c>
      <c r="G20" s="54">
        <f>F20*'Расчет субсидий'!G20</f>
        <v>0</v>
      </c>
      <c r="H20" s="50">
        <f t="shared" si="4"/>
        <v>0</v>
      </c>
      <c r="I20" s="49">
        <f t="shared" si="2"/>
        <v>-2.1611415649764676</v>
      </c>
    </row>
    <row r="21" spans="1:9" ht="15" customHeight="1">
      <c r="A21" s="28" t="s">
        <v>377</v>
      </c>
      <c r="B21" s="47">
        <f>'Расчет субсидий'!L21</f>
        <v>-0.13636363636363669</v>
      </c>
      <c r="C21" s="54">
        <f>'Расчет субсидий'!D21-1</f>
        <v>-7.9576749607257469E-3</v>
      </c>
      <c r="D21" s="54">
        <f>C21*'Расчет субсидий'!E21</f>
        <v>-0.15915349921451494</v>
      </c>
      <c r="E21" s="50">
        <f t="shared" si="3"/>
        <v>-0.13636363636363669</v>
      </c>
      <c r="F21" s="54">
        <f>'Расчет субсидий'!F21-1</f>
        <v>0</v>
      </c>
      <c r="G21" s="54">
        <f>F21*'Расчет субсидий'!G21</f>
        <v>0</v>
      </c>
      <c r="H21" s="50">
        <f t="shared" si="4"/>
        <v>0</v>
      </c>
      <c r="I21" s="49">
        <f t="shared" si="2"/>
        <v>-0.15915349921451494</v>
      </c>
    </row>
    <row r="22" spans="1:9" ht="15" customHeight="1">
      <c r="A22" s="28" t="s">
        <v>378</v>
      </c>
      <c r="B22" s="47">
        <f>'Расчет субсидий'!L22</f>
        <v>0</v>
      </c>
      <c r="C22" s="54">
        <f>'Расчет субсидий'!D22-1</f>
        <v>-0.55724306517656486</v>
      </c>
      <c r="D22" s="54">
        <f>C22*'Расчет субсидий'!E22</f>
        <v>-11.144861303531297</v>
      </c>
      <c r="E22" s="50">
        <f t="shared" si="3"/>
        <v>0</v>
      </c>
      <c r="F22" s="54">
        <f>'Расчет субсидий'!F22-1</f>
        <v>0</v>
      </c>
      <c r="G22" s="54">
        <f>F22*'Расчет субсидий'!G22</f>
        <v>0</v>
      </c>
      <c r="H22" s="50">
        <f t="shared" si="4"/>
        <v>0</v>
      </c>
      <c r="I22" s="49">
        <f t="shared" si="2"/>
        <v>-11.144861303531297</v>
      </c>
    </row>
    <row r="23" spans="1:9" ht="15" customHeight="1">
      <c r="A23" s="28" t="s">
        <v>379</v>
      </c>
      <c r="B23" s="47">
        <f>'Расчет субсидий'!L23</f>
        <v>0</v>
      </c>
      <c r="C23" s="54">
        <f>'Расчет субсидий'!D23-1</f>
        <v>-0.24065928077315635</v>
      </c>
      <c r="D23" s="54">
        <f>C23*'Расчет субсидий'!E23</f>
        <v>-4.8131856154631265</v>
      </c>
      <c r="E23" s="50">
        <f t="shared" si="3"/>
        <v>0</v>
      </c>
      <c r="F23" s="54">
        <f>'Расчет субсидий'!F23-1</f>
        <v>0</v>
      </c>
      <c r="G23" s="54">
        <f>F23*'Расчет субсидий'!G23</f>
        <v>0</v>
      </c>
      <c r="H23" s="50">
        <f t="shared" si="4"/>
        <v>0</v>
      </c>
      <c r="I23" s="49">
        <f t="shared" si="2"/>
        <v>-4.8131856154631265</v>
      </c>
    </row>
    <row r="24" spans="1:9" ht="15" customHeight="1">
      <c r="A24" s="28" t="s">
        <v>380</v>
      </c>
      <c r="B24" s="47">
        <f>'Расчет субсидий'!L24</f>
        <v>-83.863636363636374</v>
      </c>
      <c r="C24" s="54">
        <f>'Расчет субсидий'!D24-1</f>
        <v>-0.27155813181110544</v>
      </c>
      <c r="D24" s="54">
        <f>C24*'Расчет субсидий'!E24</f>
        <v>-5.4311626362221084</v>
      </c>
      <c r="E24" s="50">
        <f t="shared" si="3"/>
        <v>-83.863636363636374</v>
      </c>
      <c r="F24" s="54">
        <f>'Расчет субсидий'!F24-1</f>
        <v>0</v>
      </c>
      <c r="G24" s="54">
        <f>F24*'Расчет субсидий'!G24</f>
        <v>0</v>
      </c>
      <c r="H24" s="50">
        <f t="shared" si="4"/>
        <v>0</v>
      </c>
      <c r="I24" s="49">
        <f t="shared" si="2"/>
        <v>-5.4311626362221084</v>
      </c>
    </row>
    <row r="25" spans="1:9" ht="15" customHeight="1">
      <c r="A25" s="28" t="s">
        <v>382</v>
      </c>
      <c r="B25" s="47">
        <f>'Расчет субсидий'!L25</f>
        <v>0</v>
      </c>
      <c r="C25" s="54">
        <f>'Расчет субсидий'!D25-1</f>
        <v>-0.23259037246581782</v>
      </c>
      <c r="D25" s="54">
        <f>C25*'Расчет субсидий'!E25</f>
        <v>-4.6518074493163564</v>
      </c>
      <c r="E25" s="50">
        <f t="shared" si="3"/>
        <v>0</v>
      </c>
      <c r="F25" s="54">
        <f>'Расчет субсидий'!F25-1</f>
        <v>0</v>
      </c>
      <c r="G25" s="54">
        <f>F25*'Расчет субсидий'!G25</f>
        <v>0</v>
      </c>
      <c r="H25" s="50">
        <f t="shared" si="4"/>
        <v>0</v>
      </c>
      <c r="I25" s="49">
        <f t="shared" si="2"/>
        <v>-4.6518074493163564</v>
      </c>
    </row>
    <row r="26" spans="1:9" ht="15" customHeight="1">
      <c r="A26" s="28" t="s">
        <v>381</v>
      </c>
      <c r="B26" s="47">
        <f>'Расчет субсидий'!L26</f>
        <v>-31.081818181818193</v>
      </c>
      <c r="C26" s="54">
        <f>'Расчет субсидий'!D26-1</f>
        <v>-0.202205192906457</v>
      </c>
      <c r="D26" s="54">
        <f>C26*'Расчет субсидий'!E26</f>
        <v>-4.04410385812914</v>
      </c>
      <c r="E26" s="50">
        <f t="shared" si="3"/>
        <v>-31.081818181818193</v>
      </c>
      <c r="F26" s="54">
        <f>'Расчет субсидий'!F26-1</f>
        <v>0</v>
      </c>
      <c r="G26" s="54">
        <f>F26*'Расчет субсидий'!G26</f>
        <v>0</v>
      </c>
      <c r="H26" s="50">
        <f t="shared" si="4"/>
        <v>0</v>
      </c>
      <c r="I26" s="49">
        <f t="shared" si="2"/>
        <v>-4.04410385812914</v>
      </c>
    </row>
    <row r="27" spans="1:9" ht="15" customHeight="1">
      <c r="A27" s="27" t="s">
        <v>17</v>
      </c>
      <c r="B27" s="46">
        <f>'Расчет субсидий'!L27</f>
        <v>-1050.2181818181834</v>
      </c>
      <c r="C27" s="46"/>
      <c r="D27" s="46"/>
      <c r="E27" s="46">
        <f>SUM(E28:E54)</f>
        <v>-1050.2181818181834</v>
      </c>
      <c r="F27" s="46"/>
      <c r="G27" s="46"/>
      <c r="H27" s="46">
        <f>SUM(H28:H54)</f>
        <v>0</v>
      </c>
      <c r="I27" s="46"/>
    </row>
    <row r="28" spans="1:9" ht="15" customHeight="1">
      <c r="A28" s="28" t="s">
        <v>0</v>
      </c>
      <c r="B28" s="47">
        <f>'Расчет субсидий'!L28</f>
        <v>-22.800000000000182</v>
      </c>
      <c r="C28" s="54">
        <f>'Расчет субсидий'!D28-1</f>
        <v>-1.4815054124804994E-2</v>
      </c>
      <c r="D28" s="54">
        <f>C28*'Расчет субсидий'!E28</f>
        <v>-0.22222581187207491</v>
      </c>
      <c r="E28" s="50">
        <f t="shared" ref="E28:E54" si="5">$B28*D28/$I28</f>
        <v>-22.800000000000182</v>
      </c>
      <c r="F28" s="54">
        <f>'Расчет субсидий'!F28-1</f>
        <v>0</v>
      </c>
      <c r="G28" s="54">
        <f>F28*'Расчет субсидий'!G28</f>
        <v>0</v>
      </c>
      <c r="H28" s="50">
        <f t="shared" ref="H28:H54" si="6">$B28*G28/$I28</f>
        <v>0</v>
      </c>
      <c r="I28" s="49">
        <f t="shared" si="2"/>
        <v>-0.22222581187207491</v>
      </c>
    </row>
    <row r="29" spans="1:9" ht="15" customHeight="1">
      <c r="A29" s="28" t="s">
        <v>18</v>
      </c>
      <c r="B29" s="47">
        <f>'Расчет субсидий'!L29</f>
        <v>434.38181818181783</v>
      </c>
      <c r="C29" s="54">
        <f>'Расчет субсидий'!D29-1</f>
        <v>0.21114021638847191</v>
      </c>
      <c r="D29" s="54">
        <f>C29*'Расчет субсидий'!E29</f>
        <v>3.1671032458270787</v>
      </c>
      <c r="E29" s="50">
        <f t="shared" si="5"/>
        <v>434.38181818181783</v>
      </c>
      <c r="F29" s="54">
        <f>'Расчет субсидий'!F29-1</f>
        <v>0</v>
      </c>
      <c r="G29" s="54">
        <f>F29*'Расчет субсидий'!G29</f>
        <v>0</v>
      </c>
      <c r="H29" s="50">
        <f t="shared" si="6"/>
        <v>0</v>
      </c>
      <c r="I29" s="49">
        <f t="shared" si="2"/>
        <v>3.1671032458270787</v>
      </c>
    </row>
    <row r="30" spans="1:9" ht="15" customHeight="1">
      <c r="A30" s="28" t="s">
        <v>19</v>
      </c>
      <c r="B30" s="47">
        <f>'Расчет субсидий'!L30</f>
        <v>-231.59999999999991</v>
      </c>
      <c r="C30" s="54">
        <f>'Расчет субсидий'!D30-1</f>
        <v>-0.16239000701909856</v>
      </c>
      <c r="D30" s="54">
        <f>C30*'Расчет субсидий'!E30</f>
        <v>-2.4358501052864785</v>
      </c>
      <c r="E30" s="50">
        <f t="shared" si="5"/>
        <v>-231.59999999999994</v>
      </c>
      <c r="F30" s="54">
        <f>'Расчет субсидий'!F30-1</f>
        <v>0</v>
      </c>
      <c r="G30" s="54">
        <f>F30*'Расчет субсидий'!G30</f>
        <v>0</v>
      </c>
      <c r="H30" s="50">
        <f t="shared" si="6"/>
        <v>0</v>
      </c>
      <c r="I30" s="49">
        <f t="shared" si="2"/>
        <v>-2.4358501052864785</v>
      </c>
    </row>
    <row r="31" spans="1:9" ht="15" customHeight="1">
      <c r="A31" s="28" t="s">
        <v>20</v>
      </c>
      <c r="B31" s="47">
        <f>'Расчет субсидий'!L31</f>
        <v>-294.73636363636342</v>
      </c>
      <c r="C31" s="54">
        <f>'Расчет субсидий'!D31-1</f>
        <v>-0.17554844552679105</v>
      </c>
      <c r="D31" s="54">
        <f>C31*'Расчет субсидий'!E31</f>
        <v>-2.6332266829018658</v>
      </c>
      <c r="E31" s="50">
        <f t="shared" si="5"/>
        <v>-294.73636363636342</v>
      </c>
      <c r="F31" s="54">
        <f>'Расчет субсидий'!F31-1</f>
        <v>0</v>
      </c>
      <c r="G31" s="54">
        <f>F31*'Расчет субсидий'!G31</f>
        <v>0</v>
      </c>
      <c r="H31" s="50">
        <f t="shared" si="6"/>
        <v>0</v>
      </c>
      <c r="I31" s="49">
        <f t="shared" si="2"/>
        <v>-2.6332266829018658</v>
      </c>
    </row>
    <row r="32" spans="1:9" ht="15" customHeight="1">
      <c r="A32" s="28" t="s">
        <v>21</v>
      </c>
      <c r="B32" s="47">
        <f>'Расчет субсидий'!L32</f>
        <v>-414.0272727272727</v>
      </c>
      <c r="C32" s="54">
        <f>'Расчет субсидий'!D32-1</f>
        <v>-0.18294267963176969</v>
      </c>
      <c r="D32" s="54">
        <f>C32*'Расчет субсидий'!E32</f>
        <v>-2.7441401944765453</v>
      </c>
      <c r="E32" s="50">
        <f t="shared" si="5"/>
        <v>-414.0272727272727</v>
      </c>
      <c r="F32" s="54">
        <f>'Расчет субсидий'!F32-1</f>
        <v>0</v>
      </c>
      <c r="G32" s="54">
        <f>F32*'Расчет субсидий'!G32</f>
        <v>0</v>
      </c>
      <c r="H32" s="50">
        <f t="shared" si="6"/>
        <v>0</v>
      </c>
      <c r="I32" s="49">
        <f t="shared" si="2"/>
        <v>-2.7441401944765453</v>
      </c>
    </row>
    <row r="33" spans="1:9" ht="15" customHeight="1">
      <c r="A33" s="28" t="s">
        <v>22</v>
      </c>
      <c r="B33" s="47">
        <f>'Расчет субсидий'!L33</f>
        <v>-168.36363636363649</v>
      </c>
      <c r="C33" s="54">
        <f>'Расчет субсидий'!D33-1</f>
        <v>-8.2368150130430418E-2</v>
      </c>
      <c r="D33" s="54">
        <f>C33*'Расчет субсидий'!E33</f>
        <v>-1.2355222519564562</v>
      </c>
      <c r="E33" s="50">
        <f t="shared" si="5"/>
        <v>-168.36363636363649</v>
      </c>
      <c r="F33" s="54">
        <f>'Расчет субсидий'!F33-1</f>
        <v>0</v>
      </c>
      <c r="G33" s="54">
        <f>F33*'Расчет субсидий'!G33</f>
        <v>0</v>
      </c>
      <c r="H33" s="50">
        <f t="shared" si="6"/>
        <v>0</v>
      </c>
      <c r="I33" s="49">
        <f t="shared" si="2"/>
        <v>-1.2355222519564562</v>
      </c>
    </row>
    <row r="34" spans="1:9" ht="15" customHeight="1">
      <c r="A34" s="28" t="s">
        <v>23</v>
      </c>
      <c r="B34" s="47">
        <f>'Расчет субсидий'!L34</f>
        <v>-156.9545454545455</v>
      </c>
      <c r="C34" s="54">
        <f>'Расчет субсидий'!D34-1</f>
        <v>-0.10682922905359959</v>
      </c>
      <c r="D34" s="54">
        <f>C34*'Расчет субсидий'!E34</f>
        <v>-1.602438435803994</v>
      </c>
      <c r="E34" s="50">
        <f t="shared" si="5"/>
        <v>-156.9545454545455</v>
      </c>
      <c r="F34" s="54">
        <f>'Расчет субсидий'!F34-1</f>
        <v>0</v>
      </c>
      <c r="G34" s="54">
        <f>F34*'Расчет субсидий'!G34</f>
        <v>0</v>
      </c>
      <c r="H34" s="50">
        <f t="shared" si="6"/>
        <v>0</v>
      </c>
      <c r="I34" s="49">
        <f t="shared" si="2"/>
        <v>-1.602438435803994</v>
      </c>
    </row>
    <row r="35" spans="1:9" ht="15" customHeight="1">
      <c r="A35" s="28" t="s">
        <v>24</v>
      </c>
      <c r="B35" s="47">
        <f>'Расчет субсидий'!L35</f>
        <v>206.87272727272716</v>
      </c>
      <c r="C35" s="54">
        <f>'Расчет субсидий'!D35-1</f>
        <v>0.20546858514069921</v>
      </c>
      <c r="D35" s="54">
        <f>C35*'Расчет субсидий'!E35</f>
        <v>3.0820287771104882</v>
      </c>
      <c r="E35" s="50">
        <f t="shared" si="5"/>
        <v>206.87272727272713</v>
      </c>
      <c r="F35" s="54">
        <f>'Расчет субсидий'!F35-1</f>
        <v>0</v>
      </c>
      <c r="G35" s="54">
        <f>F35*'Расчет субсидий'!G35</f>
        <v>0</v>
      </c>
      <c r="H35" s="50">
        <f t="shared" si="6"/>
        <v>0</v>
      </c>
      <c r="I35" s="49">
        <f t="shared" si="2"/>
        <v>3.0820287771104882</v>
      </c>
    </row>
    <row r="36" spans="1:9" ht="15" customHeight="1">
      <c r="A36" s="28" t="s">
        <v>25</v>
      </c>
      <c r="B36" s="47">
        <f>'Расчет субсидий'!L36</f>
        <v>457.77272727272748</v>
      </c>
      <c r="C36" s="54">
        <f>'Расчет субсидий'!D36-1</f>
        <v>0.2072304014190689</v>
      </c>
      <c r="D36" s="54">
        <f>C36*'Расчет субсидий'!E36</f>
        <v>3.1084560212860337</v>
      </c>
      <c r="E36" s="50">
        <f t="shared" si="5"/>
        <v>457.77272727272748</v>
      </c>
      <c r="F36" s="54">
        <f>'Расчет субсидий'!F36-1</f>
        <v>0</v>
      </c>
      <c r="G36" s="54">
        <f>F36*'Расчет субсидий'!G36</f>
        <v>0</v>
      </c>
      <c r="H36" s="50">
        <f t="shared" si="6"/>
        <v>0</v>
      </c>
      <c r="I36" s="49">
        <f t="shared" si="2"/>
        <v>3.1084560212860337</v>
      </c>
    </row>
    <row r="37" spans="1:9" ht="15" customHeight="1">
      <c r="A37" s="28" t="s">
        <v>26</v>
      </c>
      <c r="B37" s="47">
        <f>'Расчет субсидий'!L37</f>
        <v>191.24545454545432</v>
      </c>
      <c r="C37" s="54">
        <f>'Расчет субсидий'!D37-1</f>
        <v>0.16237406923579334</v>
      </c>
      <c r="D37" s="54">
        <f>C37*'Расчет субсидий'!E37</f>
        <v>2.4356110385369001</v>
      </c>
      <c r="E37" s="50">
        <f t="shared" si="5"/>
        <v>191.24545454545432</v>
      </c>
      <c r="F37" s="54">
        <f>'Расчет субсидий'!F37-1</f>
        <v>0</v>
      </c>
      <c r="G37" s="54">
        <f>F37*'Расчет субсидий'!G37</f>
        <v>0</v>
      </c>
      <c r="H37" s="50">
        <f t="shared" si="6"/>
        <v>0</v>
      </c>
      <c r="I37" s="49">
        <f t="shared" si="2"/>
        <v>2.4356110385369001</v>
      </c>
    </row>
    <row r="38" spans="1:9" ht="15" customHeight="1">
      <c r="A38" s="28" t="s">
        <v>27</v>
      </c>
      <c r="B38" s="47">
        <f>'Расчет субсидий'!L38</f>
        <v>-49.309090909091083</v>
      </c>
      <c r="C38" s="54">
        <f>'Расчет субсидий'!D38-1</f>
        <v>-6.0301415285918036E-2</v>
      </c>
      <c r="D38" s="54">
        <f>C38*'Расчет субсидий'!E38</f>
        <v>-0.90452122928877055</v>
      </c>
      <c r="E38" s="50">
        <f t="shared" si="5"/>
        <v>-49.309090909091083</v>
      </c>
      <c r="F38" s="54">
        <f>'Расчет субсидий'!F38-1</f>
        <v>0</v>
      </c>
      <c r="G38" s="54">
        <f>F38*'Расчет субсидий'!G38</f>
        <v>0</v>
      </c>
      <c r="H38" s="50">
        <f t="shared" si="6"/>
        <v>0</v>
      </c>
      <c r="I38" s="49">
        <f t="shared" si="2"/>
        <v>-0.90452122928877055</v>
      </c>
    </row>
    <row r="39" spans="1:9" ht="15" customHeight="1">
      <c r="A39" s="28" t="s">
        <v>28</v>
      </c>
      <c r="B39" s="47">
        <f>'Расчет субсидий'!L39</f>
        <v>-197.18181818181802</v>
      </c>
      <c r="C39" s="54">
        <f>'Расчет субсидий'!D39-1</f>
        <v>-0.14776312372056211</v>
      </c>
      <c r="D39" s="54">
        <f>C39*'Расчет субсидий'!E39</f>
        <v>-2.2164468558084316</v>
      </c>
      <c r="E39" s="50">
        <f t="shared" si="5"/>
        <v>-197.18181818181802</v>
      </c>
      <c r="F39" s="54">
        <f>'Расчет субсидий'!F39-1</f>
        <v>0</v>
      </c>
      <c r="G39" s="54">
        <f>F39*'Расчет субсидий'!G39</f>
        <v>0</v>
      </c>
      <c r="H39" s="50">
        <f t="shared" si="6"/>
        <v>0</v>
      </c>
      <c r="I39" s="49">
        <f t="shared" si="2"/>
        <v>-2.2164468558084316</v>
      </c>
    </row>
    <row r="40" spans="1:9" ht="15" customHeight="1">
      <c r="A40" s="28" t="s">
        <v>29</v>
      </c>
      <c r="B40" s="47">
        <f>'Расчет субсидий'!L40</f>
        <v>-473.33636363636356</v>
      </c>
      <c r="C40" s="54">
        <f>'Расчет субсидий'!D40-1</f>
        <v>-0.3489701461938568</v>
      </c>
      <c r="D40" s="54">
        <f>C40*'Расчет субсидий'!E40</f>
        <v>-5.2345521929078522</v>
      </c>
      <c r="E40" s="50">
        <f t="shared" si="5"/>
        <v>-473.33636363636356</v>
      </c>
      <c r="F40" s="54">
        <f>'Расчет субсидий'!F40-1</f>
        <v>0</v>
      </c>
      <c r="G40" s="54">
        <f>F40*'Расчет субсидий'!G40</f>
        <v>0</v>
      </c>
      <c r="H40" s="50">
        <f t="shared" si="6"/>
        <v>0</v>
      </c>
      <c r="I40" s="49">
        <f t="shared" si="2"/>
        <v>-5.2345521929078522</v>
      </c>
    </row>
    <row r="41" spans="1:9" ht="15" customHeight="1">
      <c r="A41" s="28" t="s">
        <v>30</v>
      </c>
      <c r="B41" s="47">
        <f>'Расчет субсидий'!L41</f>
        <v>412.5545454545454</v>
      </c>
      <c r="C41" s="54">
        <f>'Расчет субсидий'!D41-1</f>
        <v>0.20269723992521249</v>
      </c>
      <c r="D41" s="54">
        <f>C41*'Расчет субсидий'!E41</f>
        <v>3.0404585988781871</v>
      </c>
      <c r="E41" s="50">
        <f t="shared" si="5"/>
        <v>412.5545454545454</v>
      </c>
      <c r="F41" s="54">
        <f>'Расчет субсидий'!F41-1</f>
        <v>0</v>
      </c>
      <c r="G41" s="54">
        <f>F41*'Расчет субсидий'!G41</f>
        <v>0</v>
      </c>
      <c r="H41" s="50">
        <f t="shared" si="6"/>
        <v>0</v>
      </c>
      <c r="I41" s="49">
        <f t="shared" si="2"/>
        <v>3.0404585988781871</v>
      </c>
    </row>
    <row r="42" spans="1:9" ht="15" customHeight="1">
      <c r="A42" s="28" t="s">
        <v>31</v>
      </c>
      <c r="B42" s="47">
        <f>'Расчет субсидий'!L42</f>
        <v>238.08181818181811</v>
      </c>
      <c r="C42" s="54">
        <f>'Расчет субсидий'!D42-1</f>
        <v>0.13578754939449067</v>
      </c>
      <c r="D42" s="54">
        <f>C42*'Расчет субсидий'!E42</f>
        <v>2.0368132409173603</v>
      </c>
      <c r="E42" s="50">
        <f t="shared" si="5"/>
        <v>238.08181818181811</v>
      </c>
      <c r="F42" s="54">
        <f>'Расчет субсидий'!F42-1</f>
        <v>0</v>
      </c>
      <c r="G42" s="54">
        <f>F42*'Расчет субсидий'!G42</f>
        <v>0</v>
      </c>
      <c r="H42" s="50">
        <f t="shared" si="6"/>
        <v>0</v>
      </c>
      <c r="I42" s="49">
        <f t="shared" si="2"/>
        <v>2.0368132409173603</v>
      </c>
    </row>
    <row r="43" spans="1:9" ht="15" customHeight="1">
      <c r="A43" s="28" t="s">
        <v>1</v>
      </c>
      <c r="B43" s="47">
        <f>'Расчет субсидий'!L43</f>
        <v>-401.30000000000018</v>
      </c>
      <c r="C43" s="54">
        <f>'Расчет субсидий'!D43-1</f>
        <v>-0.13718531266765399</v>
      </c>
      <c r="D43" s="54">
        <f>C43*'Расчет субсидий'!E43</f>
        <v>-2.0577796900148098</v>
      </c>
      <c r="E43" s="50">
        <f t="shared" si="5"/>
        <v>-401.30000000000018</v>
      </c>
      <c r="F43" s="54">
        <f>'Расчет субсидий'!F43-1</f>
        <v>0</v>
      </c>
      <c r="G43" s="54">
        <f>F43*'Расчет субсидий'!G43</f>
        <v>0</v>
      </c>
      <c r="H43" s="50">
        <f t="shared" si="6"/>
        <v>0</v>
      </c>
      <c r="I43" s="49">
        <f t="shared" si="2"/>
        <v>-2.0577796900148098</v>
      </c>
    </row>
    <row r="44" spans="1:9" ht="15" customHeight="1">
      <c r="A44" s="28" t="s">
        <v>32</v>
      </c>
      <c r="B44" s="47">
        <f>'Расчет субсидий'!L44</f>
        <v>179.78181818181793</v>
      </c>
      <c r="C44" s="54">
        <f>'Расчет субсидий'!D44-1</f>
        <v>9.575274490466823E-2</v>
      </c>
      <c r="D44" s="54">
        <f>C44*'Расчет субсидий'!E44</f>
        <v>1.4362911735700234</v>
      </c>
      <c r="E44" s="50">
        <f t="shared" si="5"/>
        <v>179.78181818181793</v>
      </c>
      <c r="F44" s="54">
        <f>'Расчет субсидий'!F44-1</f>
        <v>0</v>
      </c>
      <c r="G44" s="54">
        <f>F44*'Расчет субсидий'!G44</f>
        <v>0</v>
      </c>
      <c r="H44" s="50">
        <f t="shared" si="6"/>
        <v>0</v>
      </c>
      <c r="I44" s="49">
        <f t="shared" si="2"/>
        <v>1.4362911735700234</v>
      </c>
    </row>
    <row r="45" spans="1:9" ht="15" customHeight="1">
      <c r="A45" s="28" t="s">
        <v>33</v>
      </c>
      <c r="B45" s="47">
        <f>'Расчет субсидий'!L45</f>
        <v>27.099999999999909</v>
      </c>
      <c r="C45" s="54">
        <f>'Расчет субсидий'!D45-1</f>
        <v>1.9315346456380666E-2</v>
      </c>
      <c r="D45" s="54">
        <f>C45*'Расчет субсидий'!E45</f>
        <v>0.28973019684571</v>
      </c>
      <c r="E45" s="50">
        <f t="shared" si="5"/>
        <v>27.099999999999909</v>
      </c>
      <c r="F45" s="54">
        <f>'Расчет субсидий'!F45-1</f>
        <v>0</v>
      </c>
      <c r="G45" s="54">
        <f>F45*'Расчет субсидий'!G45</f>
        <v>0</v>
      </c>
      <c r="H45" s="50">
        <f t="shared" si="6"/>
        <v>0</v>
      </c>
      <c r="I45" s="49">
        <f t="shared" si="2"/>
        <v>0.28973019684571</v>
      </c>
    </row>
    <row r="46" spans="1:9" ht="15" customHeight="1">
      <c r="A46" s="28" t="s">
        <v>34</v>
      </c>
      <c r="B46" s="47">
        <f>'Расчет субсидий'!L46</f>
        <v>-426.9454545454546</v>
      </c>
      <c r="C46" s="54">
        <f>'Расчет субсидий'!D46-1</f>
        <v>-0.17683311981748706</v>
      </c>
      <c r="D46" s="54">
        <f>C46*'Расчет субсидий'!E46</f>
        <v>-2.6524967972623061</v>
      </c>
      <c r="E46" s="50">
        <f t="shared" si="5"/>
        <v>-426.9454545454546</v>
      </c>
      <c r="F46" s="54">
        <f>'Расчет субсидий'!F46-1</f>
        <v>0</v>
      </c>
      <c r="G46" s="54">
        <f>F46*'Расчет субсидий'!G46</f>
        <v>0</v>
      </c>
      <c r="H46" s="50">
        <f t="shared" si="6"/>
        <v>0</v>
      </c>
      <c r="I46" s="49">
        <f t="shared" si="2"/>
        <v>-2.6524967972623061</v>
      </c>
    </row>
    <row r="47" spans="1:9" ht="15" customHeight="1">
      <c r="A47" s="28" t="s">
        <v>35</v>
      </c>
      <c r="B47" s="47">
        <f>'Расчет субсидий'!L47</f>
        <v>51.436363636363694</v>
      </c>
      <c r="C47" s="54">
        <f>'Расчет субсидий'!D47-1</f>
        <v>2.3070316278990699E-2</v>
      </c>
      <c r="D47" s="54">
        <f>C47*'Расчет субсидий'!E47</f>
        <v>0.34605474418486049</v>
      </c>
      <c r="E47" s="50">
        <f t="shared" si="5"/>
        <v>51.436363636363694</v>
      </c>
      <c r="F47" s="54">
        <f>'Расчет субсидий'!F47-1</f>
        <v>0</v>
      </c>
      <c r="G47" s="54">
        <f>F47*'Расчет субсидий'!G47</f>
        <v>0</v>
      </c>
      <c r="H47" s="50">
        <f t="shared" si="6"/>
        <v>0</v>
      </c>
      <c r="I47" s="49">
        <f t="shared" si="2"/>
        <v>0.34605474418486049</v>
      </c>
    </row>
    <row r="48" spans="1:9" ht="15" customHeight="1">
      <c r="A48" s="28" t="s">
        <v>36</v>
      </c>
      <c r="B48" s="47">
        <f>'Расчет субсидий'!L48</f>
        <v>355.69999999999982</v>
      </c>
      <c r="C48" s="54">
        <f>'Расчет субсидий'!D48-1</f>
        <v>0.20088553700104983</v>
      </c>
      <c r="D48" s="54">
        <f>C48*'Расчет субсидий'!E48</f>
        <v>3.0132830550157474</v>
      </c>
      <c r="E48" s="50">
        <f t="shared" si="5"/>
        <v>355.69999999999982</v>
      </c>
      <c r="F48" s="54">
        <f>'Расчет субсидий'!F48-1</f>
        <v>0</v>
      </c>
      <c r="G48" s="54">
        <f>F48*'Расчет субсидий'!G48</f>
        <v>0</v>
      </c>
      <c r="H48" s="50">
        <f t="shared" si="6"/>
        <v>0</v>
      </c>
      <c r="I48" s="49">
        <f t="shared" si="2"/>
        <v>3.0132830550157474</v>
      </c>
    </row>
    <row r="49" spans="1:9" ht="15" customHeight="1">
      <c r="A49" s="28" t="s">
        <v>37</v>
      </c>
      <c r="B49" s="47">
        <f>'Расчет субсидий'!L49</f>
        <v>465.25454545454522</v>
      </c>
      <c r="C49" s="54">
        <f>'Расчет субсидий'!D49-1</f>
        <v>0.12187659824428421</v>
      </c>
      <c r="D49" s="54">
        <f>C49*'Расчет субсидий'!E49</f>
        <v>1.8281489736642631</v>
      </c>
      <c r="E49" s="50">
        <f t="shared" si="5"/>
        <v>465.25454545454522</v>
      </c>
      <c r="F49" s="54">
        <f>'Расчет субсидий'!F49-1</f>
        <v>0</v>
      </c>
      <c r="G49" s="54">
        <f>F49*'Расчет субсидий'!G49</f>
        <v>0</v>
      </c>
      <c r="H49" s="50">
        <f t="shared" si="6"/>
        <v>0</v>
      </c>
      <c r="I49" s="49">
        <f t="shared" si="2"/>
        <v>1.8281489736642631</v>
      </c>
    </row>
    <row r="50" spans="1:9" ht="15" customHeight="1">
      <c r="A50" s="28" t="s">
        <v>38</v>
      </c>
      <c r="B50" s="47">
        <f>'Расчет субсидий'!L50</f>
        <v>-436.4818181818182</v>
      </c>
      <c r="C50" s="54">
        <f>'Расчет субсидий'!D50-1</f>
        <v>-0.21931545871453839</v>
      </c>
      <c r="D50" s="54">
        <f>C50*'Расчет субсидий'!E50</f>
        <v>-3.289731880718076</v>
      </c>
      <c r="E50" s="50">
        <f t="shared" si="5"/>
        <v>-436.4818181818182</v>
      </c>
      <c r="F50" s="54">
        <f>'Расчет субсидий'!F50-1</f>
        <v>0</v>
      </c>
      <c r="G50" s="54">
        <f>F50*'Расчет субсидий'!G50</f>
        <v>0</v>
      </c>
      <c r="H50" s="50">
        <f t="shared" si="6"/>
        <v>0</v>
      </c>
      <c r="I50" s="49">
        <f t="shared" si="2"/>
        <v>-3.289731880718076</v>
      </c>
    </row>
    <row r="51" spans="1:9" ht="15" customHeight="1">
      <c r="A51" s="28" t="s">
        <v>2</v>
      </c>
      <c r="B51" s="47">
        <f>'Расчет субсидий'!L51</f>
        <v>-321.40000000000009</v>
      </c>
      <c r="C51" s="54">
        <f>'Расчет субсидий'!D51-1</f>
        <v>-0.21121623892593178</v>
      </c>
      <c r="D51" s="54">
        <f>C51*'Расчет субсидий'!E51</f>
        <v>-3.1682435838889766</v>
      </c>
      <c r="E51" s="50">
        <f t="shared" si="5"/>
        <v>-321.40000000000009</v>
      </c>
      <c r="F51" s="54">
        <f>'Расчет субсидий'!F51-1</f>
        <v>0</v>
      </c>
      <c r="G51" s="54">
        <f>F51*'Расчет субсидий'!G51</f>
        <v>0</v>
      </c>
      <c r="H51" s="50">
        <f t="shared" si="6"/>
        <v>0</v>
      </c>
      <c r="I51" s="49">
        <f t="shared" si="2"/>
        <v>-3.1682435838889766</v>
      </c>
    </row>
    <row r="52" spans="1:9" ht="15" customHeight="1">
      <c r="A52" s="28" t="s">
        <v>39</v>
      </c>
      <c r="B52" s="47">
        <f>'Расчет субсидий'!L52</f>
        <v>-43.518181818181802</v>
      </c>
      <c r="C52" s="54">
        <f>'Расчет субсидий'!D52-1</f>
        <v>-2.755089802660271E-2</v>
      </c>
      <c r="D52" s="54">
        <f>C52*'Расчет субсидий'!E52</f>
        <v>-0.41326347039904066</v>
      </c>
      <c r="E52" s="50">
        <f t="shared" si="5"/>
        <v>-43.518181818181809</v>
      </c>
      <c r="F52" s="54">
        <f>'Расчет субсидий'!F52-1</f>
        <v>0</v>
      </c>
      <c r="G52" s="54">
        <f>F52*'Расчет субсидий'!G52</f>
        <v>0</v>
      </c>
      <c r="H52" s="50">
        <f t="shared" si="6"/>
        <v>0</v>
      </c>
      <c r="I52" s="49">
        <f t="shared" si="2"/>
        <v>-0.41326347039904066</v>
      </c>
    </row>
    <row r="53" spans="1:9" ht="15" customHeight="1">
      <c r="A53" s="28" t="s">
        <v>3</v>
      </c>
      <c r="B53" s="47">
        <f>'Расчет субсидий'!L53</f>
        <v>16.60909090909081</v>
      </c>
      <c r="C53" s="54">
        <f>'Расчет субсидий'!D53-1</f>
        <v>1.0863640545287323E-2</v>
      </c>
      <c r="D53" s="54">
        <f>C53*'Расчет субсидий'!E53</f>
        <v>0.16295460817930985</v>
      </c>
      <c r="E53" s="50">
        <f t="shared" si="5"/>
        <v>16.60909090909081</v>
      </c>
      <c r="F53" s="54">
        <f>'Расчет субсидий'!F53-1</f>
        <v>0</v>
      </c>
      <c r="G53" s="54">
        <f>F53*'Расчет субсидий'!G53</f>
        <v>0</v>
      </c>
      <c r="H53" s="50">
        <f t="shared" si="6"/>
        <v>0</v>
      </c>
      <c r="I53" s="49">
        <f t="shared" si="2"/>
        <v>0.16295460817930985</v>
      </c>
    </row>
    <row r="54" spans="1:9" ht="15" customHeight="1">
      <c r="A54" s="28" t="s">
        <v>40</v>
      </c>
      <c r="B54" s="47">
        <f>'Расчет субсидий'!L54</f>
        <v>-449.0545454545454</v>
      </c>
      <c r="C54" s="54">
        <f>'Расчет субсидий'!D54-1</f>
        <v>-0.21526615567584462</v>
      </c>
      <c r="D54" s="54">
        <f>C54*'Расчет субсидий'!E54</f>
        <v>-3.2289923351376695</v>
      </c>
      <c r="E54" s="50">
        <f t="shared" si="5"/>
        <v>-449.0545454545454</v>
      </c>
      <c r="F54" s="54">
        <f>'Расчет субсидий'!F54-1</f>
        <v>0</v>
      </c>
      <c r="G54" s="54">
        <f>F54*'Расчет субсидий'!G54</f>
        <v>0</v>
      </c>
      <c r="H54" s="50">
        <f t="shared" si="6"/>
        <v>0</v>
      </c>
      <c r="I54" s="49">
        <f t="shared" si="2"/>
        <v>-3.2289923351376695</v>
      </c>
    </row>
    <row r="55" spans="1:9" ht="15" customHeight="1">
      <c r="A55" s="29" t="s">
        <v>41</v>
      </c>
      <c r="B55" s="46">
        <f>'Расчет субсидий'!L55</f>
        <v>-3666.7909090909088</v>
      </c>
      <c r="C55" s="46"/>
      <c r="D55" s="46"/>
      <c r="E55" s="46">
        <f>SUM(E57:E378)</f>
        <v>-3666.7909090909088</v>
      </c>
      <c r="F55" s="46"/>
      <c r="G55" s="46"/>
      <c r="H55" s="46">
        <f>SUM(H57:H378)</f>
        <v>0</v>
      </c>
      <c r="I55" s="46"/>
    </row>
    <row r="56" spans="1:9" ht="15" customHeight="1">
      <c r="A56" s="30" t="s">
        <v>42</v>
      </c>
      <c r="B56" s="51"/>
      <c r="C56" s="52"/>
      <c r="D56" s="52"/>
      <c r="E56" s="53"/>
      <c r="F56" s="53"/>
      <c r="G56" s="53"/>
      <c r="H56" s="53"/>
      <c r="I56" s="53"/>
    </row>
    <row r="57" spans="1:9" ht="15" customHeight="1">
      <c r="A57" s="31" t="s">
        <v>43</v>
      </c>
      <c r="B57" s="47">
        <f>'Расчет субсидий'!L57</f>
        <v>-50.945454545454538</v>
      </c>
      <c r="C57" s="54">
        <f>'Расчет субсидий'!D57-1</f>
        <v>-0.62656553911205082</v>
      </c>
      <c r="D57" s="54">
        <f>C57*'Расчет субсидий'!E57</f>
        <v>-9.3984830866807627</v>
      </c>
      <c r="E57" s="50">
        <f>$B57*D57/$I57</f>
        <v>-50.945454545454538</v>
      </c>
      <c r="F57" s="54">
        <f>'Расчет субсидий'!F57-1</f>
        <v>0</v>
      </c>
      <c r="G57" s="54">
        <f>F57*'Расчет субсидий'!G57</f>
        <v>0</v>
      </c>
      <c r="H57" s="50">
        <f t="shared" ref="H57:H120" si="7">$B57*G57/$I57</f>
        <v>0</v>
      </c>
      <c r="I57" s="49">
        <f t="shared" ref="I57:I120" si="8">D57+G57</f>
        <v>-9.3984830866807627</v>
      </c>
    </row>
    <row r="58" spans="1:9" ht="15" customHeight="1">
      <c r="A58" s="31" t="s">
        <v>44</v>
      </c>
      <c r="B58" s="47">
        <f>'Расчет субсидий'!L58</f>
        <v>-16.218181818181819</v>
      </c>
      <c r="C58" s="54">
        <f>'Расчет субсидий'!D58-1</f>
        <v>-0.16176694486595788</v>
      </c>
      <c r="D58" s="54">
        <f>C58*'Расчет субсидий'!E58</f>
        <v>-2.4265041729893682</v>
      </c>
      <c r="E58" s="50">
        <f>$B58*D58/$I58</f>
        <v>-16.218181818181819</v>
      </c>
      <c r="F58" s="54">
        <f>'Расчет субсидий'!F58-1</f>
        <v>0</v>
      </c>
      <c r="G58" s="54">
        <f>F58*'Расчет субсидий'!G58</f>
        <v>0</v>
      </c>
      <c r="H58" s="50">
        <f t="shared" si="7"/>
        <v>0</v>
      </c>
      <c r="I58" s="49">
        <f t="shared" si="8"/>
        <v>-2.4265041729893682</v>
      </c>
    </row>
    <row r="59" spans="1:9" ht="15" customHeight="1">
      <c r="A59" s="31" t="s">
        <v>45</v>
      </c>
      <c r="B59" s="47">
        <f>'Расчет субсидий'!L59</f>
        <v>-34.26363636363638</v>
      </c>
      <c r="C59" s="54">
        <f>'Расчет субсидий'!D59-1</f>
        <v>-0.42502008547008574</v>
      </c>
      <c r="D59" s="54">
        <f>C59*'Расчет субсидий'!E59</f>
        <v>-6.3753012820512858</v>
      </c>
      <c r="E59" s="50">
        <f>$B59*D59/$I59</f>
        <v>-34.26363636363638</v>
      </c>
      <c r="F59" s="54">
        <f>'Расчет субсидий'!F59-1</f>
        <v>0</v>
      </c>
      <c r="G59" s="54">
        <f>F59*'Расчет субсидий'!G59</f>
        <v>0</v>
      </c>
      <c r="H59" s="50">
        <f t="shared" si="7"/>
        <v>0</v>
      </c>
      <c r="I59" s="49">
        <f t="shared" si="8"/>
        <v>-6.3753012820512858</v>
      </c>
    </row>
    <row r="60" spans="1:9" ht="15" customHeight="1">
      <c r="A60" s="31" t="s">
        <v>46</v>
      </c>
      <c r="B60" s="47">
        <f>'Расчет субсидий'!L60</f>
        <v>-14.954545454545453</v>
      </c>
      <c r="C60" s="54">
        <f>'Расчет субсидий'!D60-1</f>
        <v>-0.29244155909896208</v>
      </c>
      <c r="D60" s="54">
        <f>C60*'Расчет субсидий'!E60</f>
        <v>-4.3866233864844313</v>
      </c>
      <c r="E60" s="50">
        <f>$B60*D60/$I60</f>
        <v>-14.954545454545453</v>
      </c>
      <c r="F60" s="54">
        <f>'Расчет субсидий'!F60-1</f>
        <v>0</v>
      </c>
      <c r="G60" s="54">
        <f>F60*'Расчет субсидий'!G60</f>
        <v>0</v>
      </c>
      <c r="H60" s="50">
        <f t="shared" si="7"/>
        <v>0</v>
      </c>
      <c r="I60" s="49">
        <f t="shared" si="8"/>
        <v>-4.3866233864844313</v>
      </c>
    </row>
    <row r="61" spans="1:9" ht="15" customHeight="1">
      <c r="A61" s="31" t="s">
        <v>47</v>
      </c>
      <c r="B61" s="47">
        <f>'Расчет субсидий'!L61</f>
        <v>-32.136363636363626</v>
      </c>
      <c r="C61" s="54">
        <f>'Расчет субсидий'!D61-1</f>
        <v>-0.30119059367771805</v>
      </c>
      <c r="D61" s="54">
        <f>C61*'Расчет субсидий'!E61</f>
        <v>-4.5178589051657712</v>
      </c>
      <c r="E61" s="50">
        <f>$B61*D61/$I61</f>
        <v>-32.136363636363626</v>
      </c>
      <c r="F61" s="54">
        <f>'Расчет субсидий'!F61-1</f>
        <v>0</v>
      </c>
      <c r="G61" s="54">
        <f>F61*'Расчет субсидий'!G61</f>
        <v>0</v>
      </c>
      <c r="H61" s="50">
        <f t="shared" si="7"/>
        <v>0</v>
      </c>
      <c r="I61" s="49">
        <f t="shared" si="8"/>
        <v>-4.5178589051657712</v>
      </c>
    </row>
    <row r="62" spans="1:9" ht="15" customHeight="1">
      <c r="A62" s="30" t="s">
        <v>48</v>
      </c>
      <c r="B62" s="51"/>
      <c r="C62" s="52"/>
      <c r="D62" s="52"/>
      <c r="E62" s="53"/>
      <c r="F62" s="53"/>
      <c r="G62" s="53"/>
      <c r="H62" s="53"/>
      <c r="I62" s="53"/>
    </row>
    <row r="63" spans="1:9" ht="15" customHeight="1">
      <c r="A63" s="31" t="s">
        <v>49</v>
      </c>
      <c r="B63" s="47">
        <f>'Расчет субсидий'!L63</f>
        <v>0.7181818181818187</v>
      </c>
      <c r="C63" s="54">
        <f>'Расчет субсидий'!D63-1</f>
        <v>0.22719812946150109</v>
      </c>
      <c r="D63" s="54">
        <f>C63*'Расчет субсидий'!E63</f>
        <v>3.4079719419225163</v>
      </c>
      <c r="E63" s="50">
        <f t="shared" ref="E63:E74" si="9">$B63*D63/$I63</f>
        <v>0.71818181818181859</v>
      </c>
      <c r="F63" s="54">
        <f>'Расчет субсидий'!F63-1</f>
        <v>0</v>
      </c>
      <c r="G63" s="54">
        <f>F63*'Расчет субсидий'!G63</f>
        <v>0</v>
      </c>
      <c r="H63" s="50">
        <f t="shared" si="7"/>
        <v>0</v>
      </c>
      <c r="I63" s="49">
        <f t="shared" si="8"/>
        <v>3.4079719419225163</v>
      </c>
    </row>
    <row r="64" spans="1:9" ht="15" customHeight="1">
      <c r="A64" s="31" t="s">
        <v>50</v>
      </c>
      <c r="B64" s="47">
        <f>'Расчет субсидий'!L64</f>
        <v>-10.690909090909095</v>
      </c>
      <c r="C64" s="54">
        <f>'Расчет субсидий'!D64-1</f>
        <v>-0.28645430894309043</v>
      </c>
      <c r="D64" s="54">
        <f>C64*'Расчет субсидий'!E64</f>
        <v>-4.2968146341463562</v>
      </c>
      <c r="E64" s="50">
        <f t="shared" si="9"/>
        <v>-10.690909090909095</v>
      </c>
      <c r="F64" s="54">
        <f>'Расчет субсидий'!F64-1</f>
        <v>0</v>
      </c>
      <c r="G64" s="54">
        <f>F64*'Расчет субсидий'!G64</f>
        <v>0</v>
      </c>
      <c r="H64" s="50">
        <f t="shared" si="7"/>
        <v>0</v>
      </c>
      <c r="I64" s="49">
        <f t="shared" si="8"/>
        <v>-4.2968146341463562</v>
      </c>
    </row>
    <row r="65" spans="1:9" ht="15" customHeight="1">
      <c r="A65" s="31" t="s">
        <v>51</v>
      </c>
      <c r="B65" s="47">
        <f>'Расчет субсидий'!L65</f>
        <v>-24.054545454545455</v>
      </c>
      <c r="C65" s="54">
        <f>'Расчет субсидий'!D65-1</f>
        <v>-0.67377303992304061</v>
      </c>
      <c r="D65" s="54">
        <f>C65*'Расчет субсидий'!E65</f>
        <v>-10.106595598845608</v>
      </c>
      <c r="E65" s="50">
        <f t="shared" si="9"/>
        <v>-24.054545454545455</v>
      </c>
      <c r="F65" s="54">
        <f>'Расчет субсидий'!F65-1</f>
        <v>0</v>
      </c>
      <c r="G65" s="54">
        <f>F65*'Расчет субсидий'!G65</f>
        <v>0</v>
      </c>
      <c r="H65" s="50">
        <f t="shared" si="7"/>
        <v>0</v>
      </c>
      <c r="I65" s="49">
        <f t="shared" si="8"/>
        <v>-10.106595598845608</v>
      </c>
    </row>
    <row r="66" spans="1:9" ht="15" customHeight="1">
      <c r="A66" s="31" t="s">
        <v>52</v>
      </c>
      <c r="B66" s="47">
        <f>'Расчет субсидий'!L66</f>
        <v>19.963636363636354</v>
      </c>
      <c r="C66" s="54">
        <f>'Расчет субсидий'!D66-1</f>
        <v>0.30000000000000004</v>
      </c>
      <c r="D66" s="54">
        <f>C66*'Расчет субсидий'!E66</f>
        <v>4.5000000000000009</v>
      </c>
      <c r="E66" s="50">
        <f t="shared" si="9"/>
        <v>19.963636363636354</v>
      </c>
      <c r="F66" s="54">
        <f>'Расчет субсидий'!F66-1</f>
        <v>0</v>
      </c>
      <c r="G66" s="54">
        <f>F66*'Расчет субсидий'!G66</f>
        <v>0</v>
      </c>
      <c r="H66" s="50">
        <f t="shared" si="7"/>
        <v>0</v>
      </c>
      <c r="I66" s="49">
        <f t="shared" si="8"/>
        <v>4.5000000000000009</v>
      </c>
    </row>
    <row r="67" spans="1:9" ht="15" customHeight="1">
      <c r="A67" s="31" t="s">
        <v>53</v>
      </c>
      <c r="B67" s="47">
        <f>'Расчет субсидий'!L67</f>
        <v>20.127272727272739</v>
      </c>
      <c r="C67" s="54">
        <f>'Расчет субсидий'!D67-1</f>
        <v>0.28558570796460225</v>
      </c>
      <c r="D67" s="54">
        <f>C67*'Расчет субсидий'!E67</f>
        <v>4.2837856194690342</v>
      </c>
      <c r="E67" s="50">
        <f t="shared" si="9"/>
        <v>20.127272727272739</v>
      </c>
      <c r="F67" s="54">
        <f>'Расчет субсидий'!F67-1</f>
        <v>0</v>
      </c>
      <c r="G67" s="54">
        <f>F67*'Расчет субсидий'!G67</f>
        <v>0</v>
      </c>
      <c r="H67" s="50">
        <f t="shared" si="7"/>
        <v>0</v>
      </c>
      <c r="I67" s="49">
        <f t="shared" si="8"/>
        <v>4.2837856194690342</v>
      </c>
    </row>
    <row r="68" spans="1:9" ht="15" customHeight="1">
      <c r="A68" s="31" t="s">
        <v>54</v>
      </c>
      <c r="B68" s="47">
        <f>'Расчет субсидий'!L68</f>
        <v>-49.054545454545455</v>
      </c>
      <c r="C68" s="54">
        <f>'Расчет субсидий'!D68-1</f>
        <v>-0.89430532879818636</v>
      </c>
      <c r="D68" s="54">
        <f>C68*'Расчет субсидий'!E68</f>
        <v>-13.414579931972796</v>
      </c>
      <c r="E68" s="50">
        <f t="shared" si="9"/>
        <v>-49.054545454545455</v>
      </c>
      <c r="F68" s="54">
        <f>'Расчет субсидий'!F68-1</f>
        <v>0</v>
      </c>
      <c r="G68" s="54">
        <f>F68*'Расчет субсидий'!G68</f>
        <v>0</v>
      </c>
      <c r="H68" s="50">
        <f t="shared" si="7"/>
        <v>0</v>
      </c>
      <c r="I68" s="49">
        <f t="shared" si="8"/>
        <v>-13.414579931972796</v>
      </c>
    </row>
    <row r="69" spans="1:9" ht="15" customHeight="1">
      <c r="A69" s="31" t="s">
        <v>55</v>
      </c>
      <c r="B69" s="47">
        <f>'Расчет субсидий'!L69</f>
        <v>16.800000000000011</v>
      </c>
      <c r="C69" s="54">
        <f>'Расчет субсидий'!D69-1</f>
        <v>0.21507577836411573</v>
      </c>
      <c r="D69" s="54">
        <f>C69*'Расчет субсидий'!E69</f>
        <v>3.2261366754617358</v>
      </c>
      <c r="E69" s="50">
        <f t="shared" si="9"/>
        <v>16.800000000000011</v>
      </c>
      <c r="F69" s="54">
        <f>'Расчет субсидий'!F69-1</f>
        <v>0</v>
      </c>
      <c r="G69" s="54">
        <f>F69*'Расчет субсидий'!G69</f>
        <v>0</v>
      </c>
      <c r="H69" s="50">
        <f t="shared" si="7"/>
        <v>0</v>
      </c>
      <c r="I69" s="49">
        <f t="shared" si="8"/>
        <v>3.2261366754617358</v>
      </c>
    </row>
    <row r="70" spans="1:9" ht="15" customHeight="1">
      <c r="A70" s="31" t="s">
        <v>56</v>
      </c>
      <c r="B70" s="47">
        <f>'Расчет субсидий'!L70</f>
        <v>-0.46363636363636296</v>
      </c>
      <c r="C70" s="54">
        <f>'Расчет субсидий'!D70-1</f>
        <v>-0.10571468551370877</v>
      </c>
      <c r="D70" s="54">
        <f>C70*'Расчет субсидий'!E70</f>
        <v>-1.5857202827056316</v>
      </c>
      <c r="E70" s="50">
        <f t="shared" si="9"/>
        <v>-0.46363636363636296</v>
      </c>
      <c r="F70" s="54">
        <f>'Расчет субсидий'!F70-1</f>
        <v>0</v>
      </c>
      <c r="G70" s="54">
        <f>F70*'Расчет субсидий'!G70</f>
        <v>0</v>
      </c>
      <c r="H70" s="50">
        <f t="shared" si="7"/>
        <v>0</v>
      </c>
      <c r="I70" s="49">
        <f t="shared" si="8"/>
        <v>-1.5857202827056316</v>
      </c>
    </row>
    <row r="71" spans="1:9" ht="15" customHeight="1">
      <c r="A71" s="31" t="s">
        <v>57</v>
      </c>
      <c r="B71" s="47">
        <f>'Расчет субсидий'!L71</f>
        <v>-13.018181818181816</v>
      </c>
      <c r="C71" s="54">
        <f>'Расчет субсидий'!D71-1</f>
        <v>-0.28631923076922983</v>
      </c>
      <c r="D71" s="54">
        <f>C71*'Расчет субсидий'!E71</f>
        <v>-4.2947884615384471</v>
      </c>
      <c r="E71" s="50">
        <f t="shared" si="9"/>
        <v>-13.018181818181816</v>
      </c>
      <c r="F71" s="54">
        <f>'Расчет субсидий'!F71-1</f>
        <v>0</v>
      </c>
      <c r="G71" s="54">
        <f>F71*'Расчет субсидий'!G71</f>
        <v>0</v>
      </c>
      <c r="H71" s="50">
        <f t="shared" si="7"/>
        <v>0</v>
      </c>
      <c r="I71" s="49">
        <f t="shared" si="8"/>
        <v>-4.2947884615384471</v>
      </c>
    </row>
    <row r="72" spans="1:9" ht="15" customHeight="1">
      <c r="A72" s="31" t="s">
        <v>58</v>
      </c>
      <c r="B72" s="47">
        <f>'Расчет субсидий'!L72</f>
        <v>8.1727272727272791</v>
      </c>
      <c r="C72" s="54">
        <f>'Расчет субсидий'!D72-1</f>
        <v>0.22502144728225271</v>
      </c>
      <c r="D72" s="54">
        <f>C72*'Расчет субсидий'!E72</f>
        <v>3.3753217092337904</v>
      </c>
      <c r="E72" s="50">
        <f t="shared" si="9"/>
        <v>8.1727272727272791</v>
      </c>
      <c r="F72" s="54">
        <f>'Расчет субсидий'!F72-1</f>
        <v>0</v>
      </c>
      <c r="G72" s="54">
        <f>F72*'Расчет субсидий'!G72</f>
        <v>0</v>
      </c>
      <c r="H72" s="50">
        <f t="shared" si="7"/>
        <v>0</v>
      </c>
      <c r="I72" s="49">
        <f t="shared" si="8"/>
        <v>3.3753217092337904</v>
      </c>
    </row>
    <row r="73" spans="1:9" ht="15" customHeight="1">
      <c r="A73" s="31" t="s">
        <v>59</v>
      </c>
      <c r="B73" s="47">
        <f>'Расчет субсидий'!L73</f>
        <v>14.36363636363636</v>
      </c>
      <c r="C73" s="54">
        <f>'Расчет субсидий'!D73-1</f>
        <v>0.30000000000000004</v>
      </c>
      <c r="D73" s="54">
        <f>C73*'Расчет субсидий'!E73</f>
        <v>4.5000000000000009</v>
      </c>
      <c r="E73" s="50">
        <f t="shared" si="9"/>
        <v>14.363636363636358</v>
      </c>
      <c r="F73" s="54">
        <f>'Расчет субсидий'!F73-1</f>
        <v>0</v>
      </c>
      <c r="G73" s="54">
        <f>F73*'Расчет субсидий'!G73</f>
        <v>0</v>
      </c>
      <c r="H73" s="50">
        <f t="shared" si="7"/>
        <v>0</v>
      </c>
      <c r="I73" s="49">
        <f t="shared" si="8"/>
        <v>4.5000000000000009</v>
      </c>
    </row>
    <row r="74" spans="1:9" ht="15" customHeight="1">
      <c r="A74" s="31" t="s">
        <v>60</v>
      </c>
      <c r="B74" s="47">
        <f>'Расчет субсидий'!L74</f>
        <v>16.154545454545456</v>
      </c>
      <c r="C74" s="54">
        <f>'Расчет субсидий'!D74-1</f>
        <v>0.30000000000000004</v>
      </c>
      <c r="D74" s="54">
        <f>C74*'Расчет субсидий'!E74</f>
        <v>4.5000000000000009</v>
      </c>
      <c r="E74" s="50">
        <f t="shared" si="9"/>
        <v>16.154545454545456</v>
      </c>
      <c r="F74" s="54">
        <f>'Расчет субсидий'!F74-1</f>
        <v>0</v>
      </c>
      <c r="G74" s="54">
        <f>F74*'Расчет субсидий'!G74</f>
        <v>0</v>
      </c>
      <c r="H74" s="50">
        <f t="shared" si="7"/>
        <v>0</v>
      </c>
      <c r="I74" s="49">
        <f t="shared" si="8"/>
        <v>4.5000000000000009</v>
      </c>
    </row>
    <row r="75" spans="1:9" ht="15" customHeight="1">
      <c r="A75" s="30" t="s">
        <v>61</v>
      </c>
      <c r="B75" s="51"/>
      <c r="C75" s="52"/>
      <c r="D75" s="52"/>
      <c r="E75" s="53"/>
      <c r="F75" s="53"/>
      <c r="G75" s="53"/>
      <c r="H75" s="53"/>
      <c r="I75" s="53"/>
    </row>
    <row r="76" spans="1:9" ht="15" customHeight="1">
      <c r="A76" s="31" t="s">
        <v>62</v>
      </c>
      <c r="B76" s="47">
        <f>'Расчет субсидий'!L76</f>
        <v>-77.318181818181813</v>
      </c>
      <c r="C76" s="54">
        <f>'Расчет субсидий'!D76-1</f>
        <v>-0.6483044751150131</v>
      </c>
      <c r="D76" s="54">
        <f>C76*'Расчет субсидий'!E76</f>
        <v>-9.7245671267251961</v>
      </c>
      <c r="E76" s="50">
        <f>$B76*D76/$I76</f>
        <v>-77.318181818181813</v>
      </c>
      <c r="F76" s="54">
        <f>'Расчет субсидий'!F76-1</f>
        <v>0</v>
      </c>
      <c r="G76" s="54">
        <f>F76*'Расчет субсидий'!G76</f>
        <v>0</v>
      </c>
      <c r="H76" s="50">
        <f t="shared" si="7"/>
        <v>0</v>
      </c>
      <c r="I76" s="49">
        <f t="shared" si="8"/>
        <v>-9.7245671267251961</v>
      </c>
    </row>
    <row r="77" spans="1:9" ht="15" customHeight="1">
      <c r="A77" s="31" t="s">
        <v>63</v>
      </c>
      <c r="B77" s="47">
        <f>'Расчет субсидий'!L77</f>
        <v>-61.881818181818176</v>
      </c>
      <c r="C77" s="54">
        <f>'Расчет субсидий'!D77-1</f>
        <v>-0.47686911424606915</v>
      </c>
      <c r="D77" s="54">
        <f>C77*'Расчет субсидий'!E77</f>
        <v>-7.1530367136910371</v>
      </c>
      <c r="E77" s="50">
        <f>$B77*D77/$I77</f>
        <v>-61.881818181818176</v>
      </c>
      <c r="F77" s="54">
        <f>'Расчет субсидий'!F77-1</f>
        <v>0</v>
      </c>
      <c r="G77" s="54">
        <f>F77*'Расчет субсидий'!G77</f>
        <v>0</v>
      </c>
      <c r="H77" s="50">
        <f t="shared" si="7"/>
        <v>0</v>
      </c>
      <c r="I77" s="49">
        <f t="shared" si="8"/>
        <v>-7.1530367136910371</v>
      </c>
    </row>
    <row r="78" spans="1:9" ht="15" customHeight="1">
      <c r="A78" s="31" t="s">
        <v>64</v>
      </c>
      <c r="B78" s="47">
        <f>'Расчет субсидий'!L78</f>
        <v>-12</v>
      </c>
      <c r="C78" s="54">
        <f>'Расчет субсидий'!D78-1</f>
        <v>-0.13769529972751848</v>
      </c>
      <c r="D78" s="54">
        <f>C78*'Расчет субсидий'!E78</f>
        <v>-2.0654294959127775</v>
      </c>
      <c r="E78" s="50">
        <f>$B78*D78/$I78</f>
        <v>-12</v>
      </c>
      <c r="F78" s="54">
        <f>'Расчет субсидий'!F78-1</f>
        <v>0</v>
      </c>
      <c r="G78" s="54">
        <f>F78*'Расчет субсидий'!G78</f>
        <v>0</v>
      </c>
      <c r="H78" s="50">
        <f t="shared" si="7"/>
        <v>0</v>
      </c>
      <c r="I78" s="49">
        <f t="shared" si="8"/>
        <v>-2.0654294959127775</v>
      </c>
    </row>
    <row r="79" spans="1:9" ht="15" customHeight="1">
      <c r="A79" s="31" t="s">
        <v>65</v>
      </c>
      <c r="B79" s="47">
        <f>'Расчет субсидий'!L79</f>
        <v>20.27272727272728</v>
      </c>
      <c r="C79" s="54">
        <f>'Расчет субсидий'!D79-1</f>
        <v>0.2414208849557522</v>
      </c>
      <c r="D79" s="54">
        <f>C79*'Расчет субсидий'!E79</f>
        <v>3.6213132743362832</v>
      </c>
      <c r="E79" s="50">
        <f>$B79*D79/$I79</f>
        <v>20.27272727272728</v>
      </c>
      <c r="F79" s="54">
        <f>'Расчет субсидий'!F79-1</f>
        <v>0</v>
      </c>
      <c r="G79" s="54">
        <f>F79*'Расчет субсидий'!G79</f>
        <v>0</v>
      </c>
      <c r="H79" s="50">
        <f t="shared" si="7"/>
        <v>0</v>
      </c>
      <c r="I79" s="49">
        <f t="shared" si="8"/>
        <v>3.6213132743362832</v>
      </c>
    </row>
    <row r="80" spans="1:9" ht="15" customHeight="1">
      <c r="A80" s="31" t="s">
        <v>66</v>
      </c>
      <c r="B80" s="47">
        <f>'Расчет субсидий'!L80</f>
        <v>-60.73636363636362</v>
      </c>
      <c r="C80" s="54">
        <f>'Расчет субсидий'!D80-1</f>
        <v>-0.47359343434343293</v>
      </c>
      <c r="D80" s="54">
        <f>C80*'Расчет субсидий'!E80</f>
        <v>-7.1039015151514935</v>
      </c>
      <c r="E80" s="50">
        <f>$B80*D80/$I80</f>
        <v>-60.73636363636362</v>
      </c>
      <c r="F80" s="54">
        <f>'Расчет субсидий'!F80-1</f>
        <v>0</v>
      </c>
      <c r="G80" s="54">
        <f>F80*'Расчет субсидий'!G80</f>
        <v>0</v>
      </c>
      <c r="H80" s="50">
        <f t="shared" si="7"/>
        <v>0</v>
      </c>
      <c r="I80" s="49">
        <f t="shared" si="8"/>
        <v>-7.1039015151514935</v>
      </c>
    </row>
    <row r="81" spans="1:9" ht="15" customHeight="1">
      <c r="A81" s="30" t="s">
        <v>67</v>
      </c>
      <c r="B81" s="51"/>
      <c r="C81" s="52"/>
      <c r="D81" s="52"/>
      <c r="E81" s="53"/>
      <c r="F81" s="53"/>
      <c r="G81" s="53"/>
      <c r="H81" s="53"/>
      <c r="I81" s="53"/>
    </row>
    <row r="82" spans="1:9" ht="15" customHeight="1">
      <c r="A82" s="31" t="s">
        <v>68</v>
      </c>
      <c r="B82" s="47">
        <f>'Расчет субсидий'!L82</f>
        <v>6.2181818181818187</v>
      </c>
      <c r="C82" s="54">
        <f>'Расчет субсидий'!D82-1</f>
        <v>0.21203474151320156</v>
      </c>
      <c r="D82" s="54">
        <f>C82*'Расчет субсидий'!E82</f>
        <v>3.1805211226980235</v>
      </c>
      <c r="E82" s="50">
        <f t="shared" ref="E82:E89" si="10">$B82*D82/$I82</f>
        <v>6.2181818181818187</v>
      </c>
      <c r="F82" s="54">
        <f>'Расчет субсидий'!F82-1</f>
        <v>0</v>
      </c>
      <c r="G82" s="54">
        <f>F82*'Расчет субсидий'!G82</f>
        <v>0</v>
      </c>
      <c r="H82" s="50">
        <f t="shared" si="7"/>
        <v>0</v>
      </c>
      <c r="I82" s="49">
        <f t="shared" si="8"/>
        <v>3.1805211226980235</v>
      </c>
    </row>
    <row r="83" spans="1:9" ht="15" customHeight="1">
      <c r="A83" s="31" t="s">
        <v>69</v>
      </c>
      <c r="B83" s="47">
        <f>'Расчет субсидий'!L83</f>
        <v>-13.772727272727266</v>
      </c>
      <c r="C83" s="54">
        <f>'Расчет субсидий'!D83-1</f>
        <v>-0.29986225487686136</v>
      </c>
      <c r="D83" s="54">
        <f>C83*'Расчет субсидий'!E83</f>
        <v>-4.4979338231529207</v>
      </c>
      <c r="E83" s="50">
        <f t="shared" si="10"/>
        <v>-13.772727272727266</v>
      </c>
      <c r="F83" s="54">
        <f>'Расчет субсидий'!F83-1</f>
        <v>0</v>
      </c>
      <c r="G83" s="54">
        <f>F83*'Расчет субсидий'!G83</f>
        <v>0</v>
      </c>
      <c r="H83" s="50">
        <f t="shared" si="7"/>
        <v>0</v>
      </c>
      <c r="I83" s="49">
        <f t="shared" si="8"/>
        <v>-4.4979338231529207</v>
      </c>
    </row>
    <row r="84" spans="1:9" ht="15" customHeight="1">
      <c r="A84" s="31" t="s">
        <v>70</v>
      </c>
      <c r="B84" s="47">
        <f>'Расчет субсидий'!L84</f>
        <v>10.145454545454541</v>
      </c>
      <c r="C84" s="54">
        <f>'Расчет субсидий'!D84-1</f>
        <v>0.30000000000000004</v>
      </c>
      <c r="D84" s="54">
        <f>C84*'Расчет субсидий'!E84</f>
        <v>4.5000000000000009</v>
      </c>
      <c r="E84" s="50">
        <f t="shared" si="10"/>
        <v>10.145454545454541</v>
      </c>
      <c r="F84" s="54">
        <f>'Расчет субсидий'!F84-1</f>
        <v>0</v>
      </c>
      <c r="G84" s="54">
        <f>F84*'Расчет субсидий'!G84</f>
        <v>0</v>
      </c>
      <c r="H84" s="50">
        <f t="shared" si="7"/>
        <v>0</v>
      </c>
      <c r="I84" s="49">
        <f t="shared" si="8"/>
        <v>4.5000000000000009</v>
      </c>
    </row>
    <row r="85" spans="1:9" ht="15" customHeight="1">
      <c r="A85" s="31" t="s">
        <v>71</v>
      </c>
      <c r="B85" s="47">
        <f>'Расчет субсидий'!L85</f>
        <v>-14.345454545454544</v>
      </c>
      <c r="C85" s="54">
        <f>'Расчет субсидий'!D85-1</f>
        <v>-0.28564286694101426</v>
      </c>
      <c r="D85" s="54">
        <f>C85*'Расчет субсидий'!E85</f>
        <v>-4.2846430041152139</v>
      </c>
      <c r="E85" s="50">
        <f t="shared" si="10"/>
        <v>-14.345454545454544</v>
      </c>
      <c r="F85" s="54">
        <f>'Расчет субсидий'!F85-1</f>
        <v>0</v>
      </c>
      <c r="G85" s="54">
        <f>F85*'Расчет субсидий'!G85</f>
        <v>0</v>
      </c>
      <c r="H85" s="50">
        <f t="shared" si="7"/>
        <v>0</v>
      </c>
      <c r="I85" s="49">
        <f t="shared" si="8"/>
        <v>-4.2846430041152139</v>
      </c>
    </row>
    <row r="86" spans="1:9" ht="15" customHeight="1">
      <c r="A86" s="31" t="s">
        <v>72</v>
      </c>
      <c r="B86" s="47">
        <f>'Расчет субсидий'!L86</f>
        <v>6.9363636363636374</v>
      </c>
      <c r="C86" s="54">
        <f>'Расчет субсидий'!D86-1</f>
        <v>0.17865416467209183</v>
      </c>
      <c r="D86" s="54">
        <f>C86*'Расчет субсидий'!E86</f>
        <v>2.6798124700813775</v>
      </c>
      <c r="E86" s="50">
        <f t="shared" si="10"/>
        <v>6.9363636363636374</v>
      </c>
      <c r="F86" s="54">
        <f>'Расчет субсидий'!F86-1</f>
        <v>0</v>
      </c>
      <c r="G86" s="54">
        <f>F86*'Расчет субсидий'!G86</f>
        <v>0</v>
      </c>
      <c r="H86" s="50">
        <f t="shared" si="7"/>
        <v>0</v>
      </c>
      <c r="I86" s="49">
        <f t="shared" si="8"/>
        <v>2.6798124700813775</v>
      </c>
    </row>
    <row r="87" spans="1:9" ht="15" customHeight="1">
      <c r="A87" s="31" t="s">
        <v>73</v>
      </c>
      <c r="B87" s="47">
        <f>'Расчет субсидий'!L87</f>
        <v>-39.518181818181816</v>
      </c>
      <c r="C87" s="54">
        <f>'Расчет субсидий'!D87-1</f>
        <v>-0.71799070990359348</v>
      </c>
      <c r="D87" s="54">
        <f>C87*'Расчет субсидий'!E87</f>
        <v>-10.769860648553902</v>
      </c>
      <c r="E87" s="50">
        <f t="shared" si="10"/>
        <v>-39.518181818181816</v>
      </c>
      <c r="F87" s="54">
        <f>'Расчет субсидий'!F87-1</f>
        <v>0</v>
      </c>
      <c r="G87" s="54">
        <f>F87*'Расчет субсидий'!G87</f>
        <v>0</v>
      </c>
      <c r="H87" s="50">
        <f t="shared" si="7"/>
        <v>0</v>
      </c>
      <c r="I87" s="49">
        <f t="shared" si="8"/>
        <v>-10.769860648553902</v>
      </c>
    </row>
    <row r="88" spans="1:9" ht="15" customHeight="1">
      <c r="A88" s="31" t="s">
        <v>74</v>
      </c>
      <c r="B88" s="47">
        <f>'Расчет субсидий'!L88</f>
        <v>-46.763636363636365</v>
      </c>
      <c r="C88" s="54">
        <f>'Расчет субсидий'!D88-1</f>
        <v>-0.65352985809441089</v>
      </c>
      <c r="D88" s="54">
        <f>C88*'Расчет субсидий'!E88</f>
        <v>-9.8029478714161637</v>
      </c>
      <c r="E88" s="50">
        <f t="shared" si="10"/>
        <v>-46.763636363636365</v>
      </c>
      <c r="F88" s="54">
        <f>'Расчет субсидий'!F88-1</f>
        <v>0</v>
      </c>
      <c r="G88" s="54">
        <f>F88*'Расчет субсидий'!G88</f>
        <v>0</v>
      </c>
      <c r="H88" s="50">
        <f t="shared" si="7"/>
        <v>0</v>
      </c>
      <c r="I88" s="49">
        <f t="shared" si="8"/>
        <v>-9.8029478714161637</v>
      </c>
    </row>
    <row r="89" spans="1:9" ht="15" customHeight="1">
      <c r="A89" s="31" t="s">
        <v>75</v>
      </c>
      <c r="B89" s="47">
        <f>'Расчет субсидий'!L89</f>
        <v>-15.772727272727273</v>
      </c>
      <c r="C89" s="54">
        <f>'Расчет субсидий'!D89-1</f>
        <v>-0.86873374326145614</v>
      </c>
      <c r="D89" s="54">
        <f>C89*'Расчет субсидий'!E89</f>
        <v>-13.031006148921842</v>
      </c>
      <c r="E89" s="50">
        <f t="shared" si="10"/>
        <v>-15.772727272727275</v>
      </c>
      <c r="F89" s="54">
        <f>'Расчет субсидий'!F89-1</f>
        <v>0</v>
      </c>
      <c r="G89" s="54">
        <f>F89*'Расчет субсидий'!G89</f>
        <v>0</v>
      </c>
      <c r="H89" s="50">
        <f t="shared" si="7"/>
        <v>0</v>
      </c>
      <c r="I89" s="49">
        <f t="shared" si="8"/>
        <v>-13.031006148921842</v>
      </c>
    </row>
    <row r="90" spans="1:9" ht="15" customHeight="1">
      <c r="A90" s="30" t="s">
        <v>76</v>
      </c>
      <c r="B90" s="51"/>
      <c r="C90" s="52"/>
      <c r="D90" s="52"/>
      <c r="E90" s="53"/>
      <c r="F90" s="53"/>
      <c r="G90" s="53"/>
      <c r="H90" s="53"/>
      <c r="I90" s="53"/>
    </row>
    <row r="91" spans="1:9" ht="15" customHeight="1">
      <c r="A91" s="31" t="s">
        <v>77</v>
      </c>
      <c r="B91" s="47">
        <f>'Расчет субсидий'!L91</f>
        <v>-13.363636363636374</v>
      </c>
      <c r="C91" s="54">
        <f>'Расчет субсидий'!D91-1</f>
        <v>-0.11983388163472919</v>
      </c>
      <c r="D91" s="54">
        <f>C91*'Расчет субсидий'!E91</f>
        <v>-1.7975082245209379</v>
      </c>
      <c r="E91" s="50">
        <f t="shared" ref="E91:E99" si="11">$B91*D91/$I91</f>
        <v>-13.363636363636374</v>
      </c>
      <c r="F91" s="54">
        <f>'Расчет субсидий'!F91-1</f>
        <v>0</v>
      </c>
      <c r="G91" s="54">
        <f>F91*'Расчет субсидий'!G91</f>
        <v>0</v>
      </c>
      <c r="H91" s="50">
        <f t="shared" si="7"/>
        <v>0</v>
      </c>
      <c r="I91" s="49">
        <f t="shared" si="8"/>
        <v>-1.7975082245209379</v>
      </c>
    </row>
    <row r="92" spans="1:9" ht="15" customHeight="1">
      <c r="A92" s="31" t="s">
        <v>78</v>
      </c>
      <c r="B92" s="47">
        <f>'Расчет субсидий'!L92</f>
        <v>-3.6545454545454561</v>
      </c>
      <c r="C92" s="54">
        <f>'Расчет субсидий'!D92-1</f>
        <v>-3.2287647728891145E-2</v>
      </c>
      <c r="D92" s="54">
        <f>C92*'Расчет субсидий'!E92</f>
        <v>-0.48431471593336717</v>
      </c>
      <c r="E92" s="50">
        <f t="shared" si="11"/>
        <v>-3.6545454545454561</v>
      </c>
      <c r="F92" s="54">
        <f>'Расчет субсидий'!F92-1</f>
        <v>0</v>
      </c>
      <c r="G92" s="54">
        <f>F92*'Расчет субсидий'!G92</f>
        <v>0</v>
      </c>
      <c r="H92" s="50">
        <f t="shared" si="7"/>
        <v>0</v>
      </c>
      <c r="I92" s="49">
        <f t="shared" si="8"/>
        <v>-0.48431471593336717</v>
      </c>
    </row>
    <row r="93" spans="1:9" ht="15" customHeight="1">
      <c r="A93" s="31" t="s">
        <v>79</v>
      </c>
      <c r="B93" s="47">
        <f>'Расчет субсидий'!L93</f>
        <v>33.490909090909071</v>
      </c>
      <c r="C93" s="54">
        <f>'Расчет субсидий'!D93-1</f>
        <v>0.22864212730318223</v>
      </c>
      <c r="D93" s="54">
        <f>C93*'Расчет субсидий'!E93</f>
        <v>3.4296319095477337</v>
      </c>
      <c r="E93" s="50">
        <f t="shared" si="11"/>
        <v>33.490909090909071</v>
      </c>
      <c r="F93" s="54">
        <f>'Расчет субсидий'!F93-1</f>
        <v>0</v>
      </c>
      <c r="G93" s="54">
        <f>F93*'Расчет субсидий'!G93</f>
        <v>0</v>
      </c>
      <c r="H93" s="50">
        <f t="shared" si="7"/>
        <v>0</v>
      </c>
      <c r="I93" s="49">
        <f t="shared" si="8"/>
        <v>3.4296319095477337</v>
      </c>
    </row>
    <row r="94" spans="1:9" ht="15" customHeight="1">
      <c r="A94" s="31" t="s">
        <v>80</v>
      </c>
      <c r="B94" s="47">
        <f>'Расчет субсидий'!L94</f>
        <v>-89.663636363636385</v>
      </c>
      <c r="C94" s="54">
        <f>'Расчет субсидий'!D94-1</f>
        <v>-0.57634870388833415</v>
      </c>
      <c r="D94" s="54">
        <f>C94*'Расчет субсидий'!E94</f>
        <v>-8.6452305583250126</v>
      </c>
      <c r="E94" s="50">
        <f t="shared" si="11"/>
        <v>-89.663636363636385</v>
      </c>
      <c r="F94" s="54">
        <f>'Расчет субсидий'!F94-1</f>
        <v>0</v>
      </c>
      <c r="G94" s="54">
        <f>F94*'Расчет субсидий'!G94</f>
        <v>0</v>
      </c>
      <c r="H94" s="50">
        <f t="shared" si="7"/>
        <v>0</v>
      </c>
      <c r="I94" s="49">
        <f t="shared" si="8"/>
        <v>-8.6452305583250126</v>
      </c>
    </row>
    <row r="95" spans="1:9">
      <c r="A95" s="31" t="s">
        <v>81</v>
      </c>
      <c r="B95" s="47">
        <f>'Расчет субсидий'!L95</f>
        <v>-67.090909090909093</v>
      </c>
      <c r="C95" s="54">
        <f>'Расчет субсидий'!D95-1</f>
        <v>-0.59791456692913258</v>
      </c>
      <c r="D95" s="54">
        <f>C95*'Расчет субсидий'!E95</f>
        <v>-8.968718503936989</v>
      </c>
      <c r="E95" s="50">
        <f t="shared" si="11"/>
        <v>-67.090909090909093</v>
      </c>
      <c r="F95" s="54">
        <f>'Расчет субсидий'!F95-1</f>
        <v>0</v>
      </c>
      <c r="G95" s="54">
        <f>F95*'Расчет субсидий'!G95</f>
        <v>0</v>
      </c>
      <c r="H95" s="50">
        <f t="shared" si="7"/>
        <v>0</v>
      </c>
      <c r="I95" s="49">
        <f t="shared" si="8"/>
        <v>-8.968718503936989</v>
      </c>
    </row>
    <row r="96" spans="1:9" ht="15" customHeight="1">
      <c r="A96" s="31" t="s">
        <v>82</v>
      </c>
      <c r="B96" s="47">
        <f>'Расчет субсидий'!L96</f>
        <v>-25.545454545454533</v>
      </c>
      <c r="C96" s="54">
        <f>'Расчет субсидий'!D96-1</f>
        <v>-0.30315267807841073</v>
      </c>
      <c r="D96" s="54">
        <f>C96*'Расчет субсидий'!E96</f>
        <v>-4.5472901711761606</v>
      </c>
      <c r="E96" s="50">
        <f t="shared" si="11"/>
        <v>-25.545454545454533</v>
      </c>
      <c r="F96" s="54">
        <f>'Расчет субсидий'!F96-1</f>
        <v>0</v>
      </c>
      <c r="G96" s="54">
        <f>F96*'Расчет субсидий'!G96</f>
        <v>0</v>
      </c>
      <c r="H96" s="50">
        <f t="shared" si="7"/>
        <v>0</v>
      </c>
      <c r="I96" s="49">
        <f t="shared" si="8"/>
        <v>-4.5472901711761606</v>
      </c>
    </row>
    <row r="97" spans="1:9" ht="15" customHeight="1">
      <c r="A97" s="31" t="s">
        <v>83</v>
      </c>
      <c r="B97" s="47">
        <f>'Расчет субсидий'!L97</f>
        <v>-80.76363636363638</v>
      </c>
      <c r="C97" s="54">
        <f>'Расчет субсидий'!D97-1</f>
        <v>-0.8341362951807233</v>
      </c>
      <c r="D97" s="54">
        <f>C97*'Расчет субсидий'!E97</f>
        <v>-12.512044427710849</v>
      </c>
      <c r="E97" s="50">
        <f t="shared" si="11"/>
        <v>-80.76363636363638</v>
      </c>
      <c r="F97" s="54">
        <f>'Расчет субсидий'!F97-1</f>
        <v>0</v>
      </c>
      <c r="G97" s="54">
        <f>F97*'Расчет субсидий'!G97</f>
        <v>0</v>
      </c>
      <c r="H97" s="50">
        <f t="shared" si="7"/>
        <v>0</v>
      </c>
      <c r="I97" s="49">
        <f t="shared" si="8"/>
        <v>-12.512044427710849</v>
      </c>
    </row>
    <row r="98" spans="1:9" ht="15" customHeight="1">
      <c r="A98" s="31" t="s">
        <v>84</v>
      </c>
      <c r="B98" s="47">
        <f>'Расчет субсидий'!L98</f>
        <v>-82.918181818181807</v>
      </c>
      <c r="C98" s="54">
        <f>'Расчет субсидий'!D98-1</f>
        <v>-0.80931650366747987</v>
      </c>
      <c r="D98" s="54">
        <f>C98*'Расчет субсидий'!E98</f>
        <v>-12.139747555012198</v>
      </c>
      <c r="E98" s="50">
        <f t="shared" si="11"/>
        <v>-82.918181818181807</v>
      </c>
      <c r="F98" s="54">
        <f>'Расчет субсидий'!F98-1</f>
        <v>0</v>
      </c>
      <c r="G98" s="54">
        <f>F98*'Расчет субсидий'!G98</f>
        <v>0</v>
      </c>
      <c r="H98" s="50">
        <f t="shared" si="7"/>
        <v>0</v>
      </c>
      <c r="I98" s="49">
        <f t="shared" si="8"/>
        <v>-12.139747555012198</v>
      </c>
    </row>
    <row r="99" spans="1:9" ht="15" customHeight="1">
      <c r="A99" s="31" t="s">
        <v>85</v>
      </c>
      <c r="B99" s="47">
        <f>'Расчет субсидий'!L99</f>
        <v>-32.063636363636363</v>
      </c>
      <c r="C99" s="54">
        <f>'Расчет субсидий'!D99-1</f>
        <v>-0.2751765361531866</v>
      </c>
      <c r="D99" s="54">
        <f>C99*'Расчет субсидий'!E99</f>
        <v>-4.1276480422977988</v>
      </c>
      <c r="E99" s="50">
        <f t="shared" si="11"/>
        <v>-32.063636363636363</v>
      </c>
      <c r="F99" s="54">
        <f>'Расчет субсидий'!F99-1</f>
        <v>0</v>
      </c>
      <c r="G99" s="54">
        <f>F99*'Расчет субсидий'!G99</f>
        <v>0</v>
      </c>
      <c r="H99" s="50">
        <f t="shared" si="7"/>
        <v>0</v>
      </c>
      <c r="I99" s="49">
        <f t="shared" si="8"/>
        <v>-4.1276480422977988</v>
      </c>
    </row>
    <row r="100" spans="1:9" ht="15" customHeight="1">
      <c r="A100" s="30" t="s">
        <v>86</v>
      </c>
      <c r="B100" s="51"/>
      <c r="C100" s="52"/>
      <c r="D100" s="52"/>
      <c r="E100" s="53"/>
      <c r="F100" s="53"/>
      <c r="G100" s="53"/>
      <c r="H100" s="53"/>
      <c r="I100" s="53"/>
    </row>
    <row r="101" spans="1:9" ht="15" customHeight="1">
      <c r="A101" s="31" t="s">
        <v>87</v>
      </c>
      <c r="B101" s="47">
        <f>'Расчет субсидий'!L101</f>
        <v>-23.945454545454545</v>
      </c>
      <c r="C101" s="54">
        <f>'Расчет субсидий'!D101-1</f>
        <v>-0.56630566801619553</v>
      </c>
      <c r="D101" s="54">
        <f>C101*'Расчет субсидий'!E101</f>
        <v>-8.4945850202429334</v>
      </c>
      <c r="E101" s="50">
        <f t="shared" ref="E101:E113" si="12">$B101*D101/$I101</f>
        <v>-23.945454545454545</v>
      </c>
      <c r="F101" s="54">
        <f>'Расчет субсидий'!F101-1</f>
        <v>0</v>
      </c>
      <c r="G101" s="54">
        <f>F101*'Расчет субсидий'!G101</f>
        <v>0</v>
      </c>
      <c r="H101" s="50">
        <f t="shared" si="7"/>
        <v>0</v>
      </c>
      <c r="I101" s="49">
        <f t="shared" si="8"/>
        <v>-8.4945850202429334</v>
      </c>
    </row>
    <row r="102" spans="1:9" ht="15" customHeight="1">
      <c r="A102" s="31" t="s">
        <v>88</v>
      </c>
      <c r="B102" s="47">
        <f>'Расчет субсидий'!L102</f>
        <v>-9.2909090909090821</v>
      </c>
      <c r="C102" s="54">
        <f>'Расчет субсидий'!D102-1</f>
        <v>-7.2852558041070603E-2</v>
      </c>
      <c r="D102" s="54">
        <f>C102*'Расчет субсидий'!E102</f>
        <v>-1.092788370616059</v>
      </c>
      <c r="E102" s="50">
        <f t="shared" si="12"/>
        <v>-9.2909090909090821</v>
      </c>
      <c r="F102" s="54">
        <f>'Расчет субсидий'!F102-1</f>
        <v>0</v>
      </c>
      <c r="G102" s="54">
        <f>F102*'Расчет субсидий'!G102</f>
        <v>0</v>
      </c>
      <c r="H102" s="50">
        <f t="shared" si="7"/>
        <v>0</v>
      </c>
      <c r="I102" s="49">
        <f t="shared" si="8"/>
        <v>-1.092788370616059</v>
      </c>
    </row>
    <row r="103" spans="1:9" ht="15" customHeight="1">
      <c r="A103" s="31" t="s">
        <v>89</v>
      </c>
      <c r="B103" s="47">
        <f>'Расчет субсидий'!L103</f>
        <v>-38.036363636363646</v>
      </c>
      <c r="C103" s="54">
        <f>'Расчет субсидий'!D103-1</f>
        <v>-0.53039164791197824</v>
      </c>
      <c r="D103" s="54">
        <f>C103*'Расчет субсидий'!E103</f>
        <v>-7.9558747186796737</v>
      </c>
      <c r="E103" s="50">
        <f t="shared" si="12"/>
        <v>-38.036363636363646</v>
      </c>
      <c r="F103" s="54">
        <f>'Расчет субсидий'!F103-1</f>
        <v>0</v>
      </c>
      <c r="G103" s="54">
        <f>F103*'Расчет субсидий'!G103</f>
        <v>0</v>
      </c>
      <c r="H103" s="50">
        <f t="shared" si="7"/>
        <v>0</v>
      </c>
      <c r="I103" s="49">
        <f t="shared" si="8"/>
        <v>-7.9558747186796737</v>
      </c>
    </row>
    <row r="104" spans="1:9" ht="15" customHeight="1">
      <c r="A104" s="31" t="s">
        <v>90</v>
      </c>
      <c r="B104" s="47">
        <f>'Расчет субсидий'!L104</f>
        <v>-3.9363636363636303</v>
      </c>
      <c r="C104" s="54">
        <f>'Расчет субсидий'!D104-1</f>
        <v>-0.13887604690117306</v>
      </c>
      <c r="D104" s="54">
        <f>C104*'Расчет субсидий'!E104</f>
        <v>-2.0831407035175959</v>
      </c>
      <c r="E104" s="50">
        <f t="shared" si="12"/>
        <v>-3.9363636363636303</v>
      </c>
      <c r="F104" s="54">
        <f>'Расчет субсидий'!F104-1</f>
        <v>0</v>
      </c>
      <c r="G104" s="54">
        <f>F104*'Расчет субсидий'!G104</f>
        <v>0</v>
      </c>
      <c r="H104" s="50">
        <f t="shared" si="7"/>
        <v>0</v>
      </c>
      <c r="I104" s="49">
        <f t="shared" si="8"/>
        <v>-2.0831407035175959</v>
      </c>
    </row>
    <row r="105" spans="1:9" ht="15" customHeight="1">
      <c r="A105" s="31" t="s">
        <v>91</v>
      </c>
      <c r="B105" s="47">
        <f>'Расчет субсидий'!L105</f>
        <v>-1.3454545454545439</v>
      </c>
      <c r="C105" s="54">
        <f>'Расчет субсидий'!D105-1</f>
        <v>-1.8512722646310098E-2</v>
      </c>
      <c r="D105" s="54">
        <f>C105*'Расчет субсидий'!E105</f>
        <v>-0.27769083969465147</v>
      </c>
      <c r="E105" s="50">
        <f t="shared" si="12"/>
        <v>-1.3454545454545439</v>
      </c>
      <c r="F105" s="54">
        <f>'Расчет субсидий'!F105-1</f>
        <v>0</v>
      </c>
      <c r="G105" s="54">
        <f>F105*'Расчет субсидий'!G105</f>
        <v>0</v>
      </c>
      <c r="H105" s="50">
        <f t="shared" si="7"/>
        <v>0</v>
      </c>
      <c r="I105" s="49">
        <f t="shared" si="8"/>
        <v>-0.27769083969465147</v>
      </c>
    </row>
    <row r="106" spans="1:9" ht="15" customHeight="1">
      <c r="A106" s="31" t="s">
        <v>92</v>
      </c>
      <c r="B106" s="47">
        <f>'Расчет субсидий'!L106</f>
        <v>3.7636363636363654</v>
      </c>
      <c r="C106" s="54">
        <f>'Расчет субсидий'!D106-1</f>
        <v>7.955693950177678E-2</v>
      </c>
      <c r="D106" s="54">
        <f>C106*'Расчет субсидий'!E106</f>
        <v>1.1933540925266517</v>
      </c>
      <c r="E106" s="50">
        <f t="shared" si="12"/>
        <v>3.7636363636363654</v>
      </c>
      <c r="F106" s="54">
        <f>'Расчет субсидий'!F106-1</f>
        <v>0</v>
      </c>
      <c r="G106" s="54">
        <f>F106*'Расчет субсидий'!G106</f>
        <v>0</v>
      </c>
      <c r="H106" s="50">
        <f t="shared" si="7"/>
        <v>0</v>
      </c>
      <c r="I106" s="49">
        <f t="shared" si="8"/>
        <v>1.1933540925266517</v>
      </c>
    </row>
    <row r="107" spans="1:9" ht="15" customHeight="1">
      <c r="A107" s="31" t="s">
        <v>93</v>
      </c>
      <c r="B107" s="47">
        <f>'Расчет субсидий'!L107</f>
        <v>16.099999999999994</v>
      </c>
      <c r="C107" s="54">
        <f>'Расчет субсидий'!D107-1</f>
        <v>0.22761793686583998</v>
      </c>
      <c r="D107" s="54">
        <f>C107*'Расчет субсидий'!E107</f>
        <v>3.4142690529875996</v>
      </c>
      <c r="E107" s="50">
        <f t="shared" si="12"/>
        <v>16.099999999999994</v>
      </c>
      <c r="F107" s="54">
        <f>'Расчет субсидий'!F107-1</f>
        <v>0</v>
      </c>
      <c r="G107" s="54">
        <f>F107*'Расчет субсидий'!G107</f>
        <v>0</v>
      </c>
      <c r="H107" s="50">
        <f t="shared" si="7"/>
        <v>0</v>
      </c>
      <c r="I107" s="49">
        <f t="shared" si="8"/>
        <v>3.4142690529875996</v>
      </c>
    </row>
    <row r="108" spans="1:9" ht="15" customHeight="1">
      <c r="A108" s="31" t="s">
        <v>94</v>
      </c>
      <c r="B108" s="47">
        <f>'Расчет субсидий'!L108</f>
        <v>-60.590909090909093</v>
      </c>
      <c r="C108" s="54">
        <f>'Расчет субсидий'!D108-1</f>
        <v>-0.71100961818181807</v>
      </c>
      <c r="D108" s="54">
        <f>C108*'Расчет субсидий'!E108</f>
        <v>-10.665144272727272</v>
      </c>
      <c r="E108" s="50">
        <f t="shared" si="12"/>
        <v>-60.590909090909093</v>
      </c>
      <c r="F108" s="54">
        <f>'Расчет субсидий'!F108-1</f>
        <v>0</v>
      </c>
      <c r="G108" s="54">
        <f>F108*'Расчет субсидий'!G108</f>
        <v>0</v>
      </c>
      <c r="H108" s="50">
        <f t="shared" si="7"/>
        <v>0</v>
      </c>
      <c r="I108" s="49">
        <f t="shared" si="8"/>
        <v>-10.665144272727272</v>
      </c>
    </row>
    <row r="109" spans="1:9" ht="15" customHeight="1">
      <c r="A109" s="31" t="s">
        <v>95</v>
      </c>
      <c r="B109" s="47">
        <f>'Расчет субсидий'!L109</f>
        <v>-10.536363636363646</v>
      </c>
      <c r="C109" s="54">
        <f>'Расчет субсидий'!D109-1</f>
        <v>-0.19029741435035707</v>
      </c>
      <c r="D109" s="54">
        <f>C109*'Расчет субсидий'!E109</f>
        <v>-2.8544612152553563</v>
      </c>
      <c r="E109" s="50">
        <f t="shared" si="12"/>
        <v>-10.536363636363646</v>
      </c>
      <c r="F109" s="54">
        <f>'Расчет субсидий'!F109-1</f>
        <v>0</v>
      </c>
      <c r="G109" s="54">
        <f>F109*'Расчет субсидий'!G109</f>
        <v>0</v>
      </c>
      <c r="H109" s="50">
        <f t="shared" si="7"/>
        <v>0</v>
      </c>
      <c r="I109" s="49">
        <f t="shared" si="8"/>
        <v>-2.8544612152553563</v>
      </c>
    </row>
    <row r="110" spans="1:9" ht="15" customHeight="1">
      <c r="A110" s="31" t="s">
        <v>96</v>
      </c>
      <c r="B110" s="47">
        <f>'Расчет субсидий'!L110</f>
        <v>-59.790909090909096</v>
      </c>
      <c r="C110" s="54">
        <f>'Расчет субсидий'!D110-1</f>
        <v>-0.72658280254777163</v>
      </c>
      <c r="D110" s="54">
        <f>C110*'Расчет субсидий'!E110</f>
        <v>-10.898742038216575</v>
      </c>
      <c r="E110" s="50">
        <f t="shared" si="12"/>
        <v>-59.790909090909103</v>
      </c>
      <c r="F110" s="54">
        <f>'Расчет субсидий'!F110-1</f>
        <v>0</v>
      </c>
      <c r="G110" s="54">
        <f>F110*'Расчет субсидий'!G110</f>
        <v>0</v>
      </c>
      <c r="H110" s="50">
        <f t="shared" si="7"/>
        <v>0</v>
      </c>
      <c r="I110" s="49">
        <f t="shared" si="8"/>
        <v>-10.898742038216575</v>
      </c>
    </row>
    <row r="111" spans="1:9" ht="15" customHeight="1">
      <c r="A111" s="31" t="s">
        <v>97</v>
      </c>
      <c r="B111" s="47">
        <f>'Расчет субсидий'!L111</f>
        <v>-34.409090909090907</v>
      </c>
      <c r="C111" s="54">
        <f>'Расчет субсидий'!D111-1</f>
        <v>-0.86973274134790579</v>
      </c>
      <c r="D111" s="54">
        <f>C111*'Расчет субсидий'!E111</f>
        <v>-13.045991120218586</v>
      </c>
      <c r="E111" s="50">
        <f t="shared" si="12"/>
        <v>-34.409090909090907</v>
      </c>
      <c r="F111" s="54">
        <f>'Расчет субсидий'!F111-1</f>
        <v>0</v>
      </c>
      <c r="G111" s="54">
        <f>F111*'Расчет субсидий'!G111</f>
        <v>0</v>
      </c>
      <c r="H111" s="50">
        <f t="shared" si="7"/>
        <v>0</v>
      </c>
      <c r="I111" s="49">
        <f t="shared" si="8"/>
        <v>-13.045991120218586</v>
      </c>
    </row>
    <row r="112" spans="1:9" ht="15" customHeight="1">
      <c r="A112" s="31" t="s">
        <v>98</v>
      </c>
      <c r="B112" s="47">
        <f>'Расчет субсидий'!L112</f>
        <v>12.672727272727272</v>
      </c>
      <c r="C112" s="54">
        <f>'Расчет субсидий'!D112-1</f>
        <v>0.23728029782359683</v>
      </c>
      <c r="D112" s="54">
        <f>C112*'Расчет субсидий'!E112</f>
        <v>3.5592044673539522</v>
      </c>
      <c r="E112" s="50">
        <f t="shared" si="12"/>
        <v>12.672727272727272</v>
      </c>
      <c r="F112" s="54">
        <f>'Расчет субсидий'!F112-1</f>
        <v>0</v>
      </c>
      <c r="G112" s="54">
        <f>F112*'Расчет субсидий'!G112</f>
        <v>0</v>
      </c>
      <c r="H112" s="50">
        <f t="shared" si="7"/>
        <v>0</v>
      </c>
      <c r="I112" s="49">
        <f t="shared" si="8"/>
        <v>3.5592044673539522</v>
      </c>
    </row>
    <row r="113" spans="1:9" ht="15" customHeight="1">
      <c r="A113" s="31" t="s">
        <v>99</v>
      </c>
      <c r="B113" s="47">
        <f>'Расчет субсидий'!L113</f>
        <v>-2.172727272727272</v>
      </c>
      <c r="C113" s="54">
        <f>'Расчет субсидий'!D113-1</f>
        <v>-5.2845754328112116E-2</v>
      </c>
      <c r="D113" s="54">
        <f>C113*'Расчет субсидий'!E113</f>
        <v>-0.79268631492168173</v>
      </c>
      <c r="E113" s="50">
        <f t="shared" si="12"/>
        <v>-2.172727272727272</v>
      </c>
      <c r="F113" s="54">
        <f>'Расчет субсидий'!F113-1</f>
        <v>0</v>
      </c>
      <c r="G113" s="54">
        <f>F113*'Расчет субсидий'!G113</f>
        <v>0</v>
      </c>
      <c r="H113" s="50">
        <f t="shared" si="7"/>
        <v>0</v>
      </c>
      <c r="I113" s="49">
        <f t="shared" si="8"/>
        <v>-0.79268631492168173</v>
      </c>
    </row>
    <row r="114" spans="1:9" ht="15" customHeight="1">
      <c r="A114" s="30" t="s">
        <v>100</v>
      </c>
      <c r="B114" s="51"/>
      <c r="C114" s="52"/>
      <c r="D114" s="52"/>
      <c r="E114" s="53"/>
      <c r="F114" s="53"/>
      <c r="G114" s="53"/>
      <c r="H114" s="53"/>
      <c r="I114" s="53"/>
    </row>
    <row r="115" spans="1:9" ht="15" customHeight="1">
      <c r="A115" s="31" t="s">
        <v>101</v>
      </c>
      <c r="B115" s="47">
        <f>'Расчет субсидий'!L115</f>
        <v>-17.418181818181807</v>
      </c>
      <c r="C115" s="54">
        <f>'Расчет субсидий'!D115-1</f>
        <v>-0.13601276573100973</v>
      </c>
      <c r="D115" s="54">
        <f>C115*'Расчет субсидий'!E115</f>
        <v>-2.040191485965146</v>
      </c>
      <c r="E115" s="50">
        <f t="shared" ref="E115:E129" si="13">$B115*D115/$I115</f>
        <v>-17.418181818181807</v>
      </c>
      <c r="F115" s="54">
        <f>'Расчет субсидий'!F115-1</f>
        <v>0</v>
      </c>
      <c r="G115" s="54">
        <f>F115*'Расчет субсидий'!G115</f>
        <v>0</v>
      </c>
      <c r="H115" s="50">
        <f t="shared" si="7"/>
        <v>0</v>
      </c>
      <c r="I115" s="49">
        <f t="shared" si="8"/>
        <v>-2.040191485965146</v>
      </c>
    </row>
    <row r="116" spans="1:9" ht="15" customHeight="1">
      <c r="A116" s="31" t="s">
        <v>102</v>
      </c>
      <c r="B116" s="47">
        <f>'Расчет субсидий'!L116</f>
        <v>-13.818181818181813</v>
      </c>
      <c r="C116" s="54">
        <f>'Расчет субсидий'!D116-1</f>
        <v>-0.11537300476259171</v>
      </c>
      <c r="D116" s="54">
        <f>C116*'Расчет субсидий'!E116</f>
        <v>-1.7305950714388758</v>
      </c>
      <c r="E116" s="50">
        <f t="shared" si="13"/>
        <v>-13.818181818181813</v>
      </c>
      <c r="F116" s="54">
        <f>'Расчет субсидий'!F116-1</f>
        <v>0</v>
      </c>
      <c r="G116" s="54">
        <f>F116*'Расчет субсидий'!G116</f>
        <v>0</v>
      </c>
      <c r="H116" s="50">
        <f t="shared" si="7"/>
        <v>0</v>
      </c>
      <c r="I116" s="49">
        <f t="shared" si="8"/>
        <v>-1.7305950714388758</v>
      </c>
    </row>
    <row r="117" spans="1:9" ht="15" customHeight="1">
      <c r="A117" s="31" t="s">
        <v>103</v>
      </c>
      <c r="B117" s="47">
        <f>'Расчет субсидий'!L117</f>
        <v>-25.71818181818179</v>
      </c>
      <c r="C117" s="54">
        <f>'Расчет субсидий'!D117-1</f>
        <v>-0.13301462167416833</v>
      </c>
      <c r="D117" s="54">
        <f>C117*'Расчет субсидий'!E117</f>
        <v>-1.995219325112525</v>
      </c>
      <c r="E117" s="50">
        <f t="shared" si="13"/>
        <v>-25.71818181818179</v>
      </c>
      <c r="F117" s="54">
        <f>'Расчет субсидий'!F117-1</f>
        <v>0</v>
      </c>
      <c r="G117" s="54">
        <f>F117*'Расчет субсидий'!G117</f>
        <v>0</v>
      </c>
      <c r="H117" s="50">
        <f t="shared" si="7"/>
        <v>0</v>
      </c>
      <c r="I117" s="49">
        <f t="shared" si="8"/>
        <v>-1.995219325112525</v>
      </c>
    </row>
    <row r="118" spans="1:9" ht="15" customHeight="1">
      <c r="A118" s="31" t="s">
        <v>104</v>
      </c>
      <c r="B118" s="47">
        <f>'Расчет субсидий'!L118</f>
        <v>-51.881818181818176</v>
      </c>
      <c r="C118" s="54">
        <f>'Расчет субсидий'!D118-1</f>
        <v>-0.39125229892985935</v>
      </c>
      <c r="D118" s="54">
        <f>C118*'Расчет субсидий'!E118</f>
        <v>-5.8687844839478904</v>
      </c>
      <c r="E118" s="50">
        <f t="shared" si="13"/>
        <v>-51.881818181818176</v>
      </c>
      <c r="F118" s="54">
        <f>'Расчет субсидий'!F118-1</f>
        <v>0</v>
      </c>
      <c r="G118" s="54">
        <f>F118*'Расчет субсидий'!G118</f>
        <v>0</v>
      </c>
      <c r="H118" s="50">
        <f t="shared" si="7"/>
        <v>0</v>
      </c>
      <c r="I118" s="49">
        <f t="shared" si="8"/>
        <v>-5.8687844839478904</v>
      </c>
    </row>
    <row r="119" spans="1:9" ht="15" customHeight="1">
      <c r="A119" s="31" t="s">
        <v>105</v>
      </c>
      <c r="B119" s="47">
        <f>'Расчет субсидий'!L119</f>
        <v>-76.045454545454533</v>
      </c>
      <c r="C119" s="54">
        <f>'Расчет субсидий'!D119-1</f>
        <v>-0.49569271933801873</v>
      </c>
      <c r="D119" s="54">
        <f>C119*'Расчет субсидий'!E119</f>
        <v>-7.4353907900702811</v>
      </c>
      <c r="E119" s="50">
        <f t="shared" si="13"/>
        <v>-76.045454545454533</v>
      </c>
      <c r="F119" s="54">
        <f>'Расчет субсидий'!F119-1</f>
        <v>0</v>
      </c>
      <c r="G119" s="54">
        <f>F119*'Расчет субсидий'!G119</f>
        <v>0</v>
      </c>
      <c r="H119" s="50">
        <f t="shared" si="7"/>
        <v>0</v>
      </c>
      <c r="I119" s="49">
        <f t="shared" si="8"/>
        <v>-7.4353907900702811</v>
      </c>
    </row>
    <row r="120" spans="1:9" ht="15" customHeight="1">
      <c r="A120" s="31" t="s">
        <v>106</v>
      </c>
      <c r="B120" s="47">
        <f>'Расчет субсидий'!L120</f>
        <v>-1.8000000000000114</v>
      </c>
      <c r="C120" s="54">
        <f>'Расчет субсидий'!D120-1</f>
        <v>-9.5322941058412214E-3</v>
      </c>
      <c r="D120" s="54">
        <f>C120*'Расчет субсидий'!E120</f>
        <v>-0.14298441158761832</v>
      </c>
      <c r="E120" s="50">
        <f t="shared" si="13"/>
        <v>-1.8000000000000114</v>
      </c>
      <c r="F120" s="54">
        <f>'Расчет субсидий'!F120-1</f>
        <v>0</v>
      </c>
      <c r="G120" s="54">
        <f>F120*'Расчет субсидий'!G120</f>
        <v>0</v>
      </c>
      <c r="H120" s="50">
        <f t="shared" si="7"/>
        <v>0</v>
      </c>
      <c r="I120" s="49">
        <f t="shared" si="8"/>
        <v>-0.14298441158761832</v>
      </c>
    </row>
    <row r="121" spans="1:9" ht="15" customHeight="1">
      <c r="A121" s="31" t="s">
        <v>107</v>
      </c>
      <c r="B121" s="47">
        <f>'Расчет субсидий'!L121</f>
        <v>44.199999999999989</v>
      </c>
      <c r="C121" s="54">
        <f>'Расчет субсидий'!D121-1</f>
        <v>0.22379710972654898</v>
      </c>
      <c r="D121" s="54">
        <f>C121*'Расчет субсидий'!E121</f>
        <v>3.3569566458982347</v>
      </c>
      <c r="E121" s="50">
        <f t="shared" si="13"/>
        <v>44.199999999999989</v>
      </c>
      <c r="F121" s="54">
        <f>'Расчет субсидий'!F121-1</f>
        <v>0</v>
      </c>
      <c r="G121" s="54">
        <f>F121*'Расчет субсидий'!G121</f>
        <v>0</v>
      </c>
      <c r="H121" s="50">
        <f t="shared" ref="H121:H184" si="14">$B121*G121/$I121</f>
        <v>0</v>
      </c>
      <c r="I121" s="49">
        <f t="shared" ref="I121:I184" si="15">D121+G121</f>
        <v>3.3569566458982347</v>
      </c>
    </row>
    <row r="122" spans="1:9" ht="15" customHeight="1">
      <c r="A122" s="31" t="s">
        <v>108</v>
      </c>
      <c r="B122" s="47">
        <f>'Расчет субсидий'!L122</f>
        <v>-80.400000000000006</v>
      </c>
      <c r="C122" s="54">
        <f>'Расчет субсидий'!D122-1</f>
        <v>-0.63220313036839038</v>
      </c>
      <c r="D122" s="54">
        <f>C122*'Расчет субсидий'!E122</f>
        <v>-9.4830469555258556</v>
      </c>
      <c r="E122" s="50">
        <f t="shared" si="13"/>
        <v>-80.400000000000006</v>
      </c>
      <c r="F122" s="54">
        <f>'Расчет субсидий'!F122-1</f>
        <v>0</v>
      </c>
      <c r="G122" s="54">
        <f>F122*'Расчет субсидий'!G122</f>
        <v>0</v>
      </c>
      <c r="H122" s="50">
        <f t="shared" si="14"/>
        <v>0</v>
      </c>
      <c r="I122" s="49">
        <f t="shared" si="15"/>
        <v>-9.4830469555258556</v>
      </c>
    </row>
    <row r="123" spans="1:9" ht="15" customHeight="1">
      <c r="A123" s="31" t="s">
        <v>109</v>
      </c>
      <c r="B123" s="47">
        <f>'Расчет субсидий'!L123</f>
        <v>-6.1727272727272293</v>
      </c>
      <c r="C123" s="54">
        <f>'Расчет субсидий'!D123-1</f>
        <v>-1.9339846498241386E-2</v>
      </c>
      <c r="D123" s="54">
        <f>C123*'Расчет субсидий'!E123</f>
        <v>-0.2900976974736208</v>
      </c>
      <c r="E123" s="50">
        <f t="shared" si="13"/>
        <v>-6.1727272727272293</v>
      </c>
      <c r="F123" s="54">
        <f>'Расчет субсидий'!F123-1</f>
        <v>0</v>
      </c>
      <c r="G123" s="54">
        <f>F123*'Расчет субсидий'!G123</f>
        <v>0</v>
      </c>
      <c r="H123" s="50">
        <f t="shared" si="14"/>
        <v>0</v>
      </c>
      <c r="I123" s="49">
        <f t="shared" si="15"/>
        <v>-0.2900976974736208</v>
      </c>
    </row>
    <row r="124" spans="1:9" ht="15" customHeight="1">
      <c r="A124" s="31" t="s">
        <v>110</v>
      </c>
      <c r="B124" s="47">
        <f>'Расчет субсидий'!L124</f>
        <v>0</v>
      </c>
      <c r="C124" s="54">
        <f>'Расчет субсидий'!D124-1</f>
        <v>0.17845016080003573</v>
      </c>
      <c r="D124" s="54">
        <f>C124*'Расчет субсидий'!E124</f>
        <v>2.6767524120005359</v>
      </c>
      <c r="E124" s="50">
        <f t="shared" si="13"/>
        <v>0</v>
      </c>
      <c r="F124" s="54">
        <f>'Расчет субсидий'!F124-1</f>
        <v>0</v>
      </c>
      <c r="G124" s="54">
        <f>F124*'Расчет субсидий'!G124</f>
        <v>0</v>
      </c>
      <c r="H124" s="50">
        <f t="shared" si="14"/>
        <v>0</v>
      </c>
      <c r="I124" s="49">
        <f t="shared" si="15"/>
        <v>2.6767524120005359</v>
      </c>
    </row>
    <row r="125" spans="1:9" ht="15" customHeight="1">
      <c r="A125" s="31" t="s">
        <v>111</v>
      </c>
      <c r="B125" s="47">
        <f>'Расчет субсидий'!L125</f>
        <v>52.21818181818179</v>
      </c>
      <c r="C125" s="54">
        <f>'Расчет субсидий'!D125-1</f>
        <v>0.196079995751687</v>
      </c>
      <c r="D125" s="54">
        <f>C125*'Расчет субсидий'!E125</f>
        <v>2.941199936275305</v>
      </c>
      <c r="E125" s="50">
        <f t="shared" si="13"/>
        <v>52.21818181818179</v>
      </c>
      <c r="F125" s="54">
        <f>'Расчет субсидий'!F125-1</f>
        <v>0</v>
      </c>
      <c r="G125" s="54">
        <f>F125*'Расчет субсидий'!G125</f>
        <v>0</v>
      </c>
      <c r="H125" s="50">
        <f t="shared" si="14"/>
        <v>0</v>
      </c>
      <c r="I125" s="49">
        <f t="shared" si="15"/>
        <v>2.941199936275305</v>
      </c>
    </row>
    <row r="126" spans="1:9" ht="15" customHeight="1">
      <c r="A126" s="31" t="s">
        <v>112</v>
      </c>
      <c r="B126" s="47">
        <f>'Расчет субсидий'!L126</f>
        <v>-45.954545454545453</v>
      </c>
      <c r="C126" s="54">
        <f>'Расчет субсидий'!D126-1</f>
        <v>-0.62049424585271029</v>
      </c>
      <c r="D126" s="54">
        <f>C126*'Расчет субсидий'!E126</f>
        <v>-9.307413687790655</v>
      </c>
      <c r="E126" s="50">
        <f t="shared" si="13"/>
        <v>-45.954545454545453</v>
      </c>
      <c r="F126" s="54">
        <f>'Расчет субсидий'!F126-1</f>
        <v>0</v>
      </c>
      <c r="G126" s="54">
        <f>F126*'Расчет субсидий'!G126</f>
        <v>0</v>
      </c>
      <c r="H126" s="50">
        <f t="shared" si="14"/>
        <v>0</v>
      </c>
      <c r="I126" s="49">
        <f t="shared" si="15"/>
        <v>-9.307413687790655</v>
      </c>
    </row>
    <row r="127" spans="1:9" ht="15" customHeight="1">
      <c r="A127" s="31" t="s">
        <v>113</v>
      </c>
      <c r="B127" s="47">
        <f>'Расчет субсидий'!L127</f>
        <v>-35.554545454545462</v>
      </c>
      <c r="C127" s="54">
        <f>'Расчет субсидий'!D127-1</f>
        <v>-0.18565971370143164</v>
      </c>
      <c r="D127" s="54">
        <f>C127*'Расчет субсидий'!E127</f>
        <v>-2.7848957055214747</v>
      </c>
      <c r="E127" s="50">
        <f t="shared" si="13"/>
        <v>-35.554545454545462</v>
      </c>
      <c r="F127" s="54">
        <f>'Расчет субсидий'!F127-1</f>
        <v>0</v>
      </c>
      <c r="G127" s="54">
        <f>F127*'Расчет субсидий'!G127</f>
        <v>0</v>
      </c>
      <c r="H127" s="50">
        <f t="shared" si="14"/>
        <v>0</v>
      </c>
      <c r="I127" s="49">
        <f t="shared" si="15"/>
        <v>-2.7848957055214747</v>
      </c>
    </row>
    <row r="128" spans="1:9" ht="15" customHeight="1">
      <c r="A128" s="31" t="s">
        <v>114</v>
      </c>
      <c r="B128" s="47">
        <f>'Расчет субсидий'!L128</f>
        <v>41.809090909090884</v>
      </c>
      <c r="C128" s="54">
        <f>'Расчет субсидий'!D128-1</f>
        <v>0.29244949629629624</v>
      </c>
      <c r="D128" s="54">
        <f>C128*'Расчет субсидий'!E128</f>
        <v>4.3867424444444438</v>
      </c>
      <c r="E128" s="50">
        <f t="shared" si="13"/>
        <v>41.809090909090884</v>
      </c>
      <c r="F128" s="54">
        <f>'Расчет субсидий'!F128-1</f>
        <v>0</v>
      </c>
      <c r="G128" s="54">
        <f>F128*'Расчет субсидий'!G128</f>
        <v>0</v>
      </c>
      <c r="H128" s="50">
        <f t="shared" si="14"/>
        <v>0</v>
      </c>
      <c r="I128" s="49">
        <f t="shared" si="15"/>
        <v>4.3867424444444438</v>
      </c>
    </row>
    <row r="129" spans="1:9" ht="15" customHeight="1">
      <c r="A129" s="31" t="s">
        <v>115</v>
      </c>
      <c r="B129" s="47">
        <f>'Расчет субсидий'!L129</f>
        <v>41.136363636363626</v>
      </c>
      <c r="C129" s="54">
        <f>'Расчет субсидий'!D129-1</f>
        <v>0.22882773053443328</v>
      </c>
      <c r="D129" s="54">
        <f>C129*'Расчет субсидий'!E129</f>
        <v>3.4324159580164992</v>
      </c>
      <c r="E129" s="50">
        <f t="shared" si="13"/>
        <v>41.136363636363626</v>
      </c>
      <c r="F129" s="54">
        <f>'Расчет субсидий'!F129-1</f>
        <v>0</v>
      </c>
      <c r="G129" s="54">
        <f>F129*'Расчет субсидий'!G129</f>
        <v>0</v>
      </c>
      <c r="H129" s="50">
        <f t="shared" si="14"/>
        <v>0</v>
      </c>
      <c r="I129" s="49">
        <f t="shared" si="15"/>
        <v>3.4324159580164992</v>
      </c>
    </row>
    <row r="130" spans="1:9" ht="15" customHeight="1">
      <c r="A130" s="30" t="s">
        <v>116</v>
      </c>
      <c r="B130" s="51"/>
      <c r="C130" s="52"/>
      <c r="D130" s="52"/>
      <c r="E130" s="53"/>
      <c r="F130" s="53"/>
      <c r="G130" s="53"/>
      <c r="H130" s="53"/>
      <c r="I130" s="53"/>
    </row>
    <row r="131" spans="1:9" ht="15" customHeight="1">
      <c r="A131" s="31" t="s">
        <v>117</v>
      </c>
      <c r="B131" s="47">
        <f>'Расчет субсидий'!L131</f>
        <v>-49.418181818181814</v>
      </c>
      <c r="C131" s="54">
        <f>'Расчет субсидий'!D131-1</f>
        <v>-0.97170440173589578</v>
      </c>
      <c r="D131" s="54">
        <f>C131*'Расчет субсидий'!E131</f>
        <v>-14.575566026038437</v>
      </c>
      <c r="E131" s="50">
        <f t="shared" ref="E131:E137" si="16">$B131*D131/$I131</f>
        <v>-49.418181818181814</v>
      </c>
      <c r="F131" s="54">
        <f>'Расчет субсидий'!F131-1</f>
        <v>0</v>
      </c>
      <c r="G131" s="54">
        <f>F131*'Расчет субсидий'!G131</f>
        <v>0</v>
      </c>
      <c r="H131" s="50">
        <f t="shared" si="14"/>
        <v>0</v>
      </c>
      <c r="I131" s="49">
        <f t="shared" si="15"/>
        <v>-14.575566026038437</v>
      </c>
    </row>
    <row r="132" spans="1:9" ht="15" customHeight="1">
      <c r="A132" s="31" t="s">
        <v>118</v>
      </c>
      <c r="B132" s="47">
        <f>'Расчет субсидий'!L132</f>
        <v>-6.5727272727272634</v>
      </c>
      <c r="C132" s="54">
        <f>'Расчет субсидий'!D132-1</f>
        <v>-0.12140202680614531</v>
      </c>
      <c r="D132" s="54">
        <f>C132*'Расчет субсидий'!E132</f>
        <v>-1.8210304020921797</v>
      </c>
      <c r="E132" s="50">
        <f t="shared" si="16"/>
        <v>-6.5727272727272634</v>
      </c>
      <c r="F132" s="54">
        <f>'Расчет субсидий'!F132-1</f>
        <v>0</v>
      </c>
      <c r="G132" s="54">
        <f>F132*'Расчет субсидий'!G132</f>
        <v>0</v>
      </c>
      <c r="H132" s="50">
        <f t="shared" si="14"/>
        <v>0</v>
      </c>
      <c r="I132" s="49">
        <f t="shared" si="15"/>
        <v>-1.8210304020921797</v>
      </c>
    </row>
    <row r="133" spans="1:9" ht="15" customHeight="1">
      <c r="A133" s="31" t="s">
        <v>119</v>
      </c>
      <c r="B133" s="47">
        <f>'Расчет субсидий'!L133</f>
        <v>14.145454545454541</v>
      </c>
      <c r="C133" s="54">
        <f>'Расчет субсидий'!D133-1</f>
        <v>0.27825491525423751</v>
      </c>
      <c r="D133" s="54">
        <f>C133*'Расчет субсидий'!E133</f>
        <v>4.1738237288135629</v>
      </c>
      <c r="E133" s="50">
        <f t="shared" si="16"/>
        <v>14.145454545454541</v>
      </c>
      <c r="F133" s="54">
        <f>'Расчет субсидий'!F133-1</f>
        <v>0</v>
      </c>
      <c r="G133" s="54">
        <f>F133*'Расчет субсидий'!G133</f>
        <v>0</v>
      </c>
      <c r="H133" s="50">
        <f t="shared" si="14"/>
        <v>0</v>
      </c>
      <c r="I133" s="49">
        <f t="shared" si="15"/>
        <v>4.1738237288135629</v>
      </c>
    </row>
    <row r="134" spans="1:9" ht="15" customHeight="1">
      <c r="A134" s="31" t="s">
        <v>120</v>
      </c>
      <c r="B134" s="47">
        <f>'Расчет субсидий'!L134</f>
        <v>-1</v>
      </c>
      <c r="C134" s="54">
        <f>'Расчет субсидий'!D134-1</f>
        <v>-1.6805939788445579E-2</v>
      </c>
      <c r="D134" s="54">
        <f>C134*'Расчет субсидий'!E134</f>
        <v>-0.25208909682668368</v>
      </c>
      <c r="E134" s="50">
        <f t="shared" si="16"/>
        <v>-1</v>
      </c>
      <c r="F134" s="54">
        <f>'Расчет субсидий'!F134-1</f>
        <v>0</v>
      </c>
      <c r="G134" s="54">
        <f>F134*'Расчет субсидий'!G134</f>
        <v>0</v>
      </c>
      <c r="H134" s="50">
        <f t="shared" si="14"/>
        <v>0</v>
      </c>
      <c r="I134" s="49">
        <f t="shared" si="15"/>
        <v>-0.25208909682668368</v>
      </c>
    </row>
    <row r="135" spans="1:9" ht="15" customHeight="1">
      <c r="A135" s="31" t="s">
        <v>121</v>
      </c>
      <c r="B135" s="47">
        <f>'Расчет субсидий'!L135</f>
        <v>0.5</v>
      </c>
      <c r="C135" s="54">
        <f>'Расчет субсидий'!D135-1</f>
        <v>5.4901456953642125E-3</v>
      </c>
      <c r="D135" s="54">
        <f>C135*'Расчет субсидий'!E135</f>
        <v>8.2352185430463187E-2</v>
      </c>
      <c r="E135" s="50">
        <f t="shared" si="16"/>
        <v>0.5</v>
      </c>
      <c r="F135" s="54">
        <f>'Расчет субсидий'!F135-1</f>
        <v>0</v>
      </c>
      <c r="G135" s="54">
        <f>F135*'Расчет субсидий'!G135</f>
        <v>0</v>
      </c>
      <c r="H135" s="50">
        <f t="shared" si="14"/>
        <v>0</v>
      </c>
      <c r="I135" s="49">
        <f t="shared" si="15"/>
        <v>8.2352185430463187E-2</v>
      </c>
    </row>
    <row r="136" spans="1:9" ht="15" customHeight="1">
      <c r="A136" s="31" t="s">
        <v>122</v>
      </c>
      <c r="B136" s="47">
        <f>'Расчет субсидий'!L136</f>
        <v>-15.263636363636365</v>
      </c>
      <c r="C136" s="54">
        <f>'Расчет субсидий'!D136-1</f>
        <v>-0.21853321220930177</v>
      </c>
      <c r="D136" s="54">
        <f>C136*'Расчет субсидий'!E136</f>
        <v>-3.2779981831395268</v>
      </c>
      <c r="E136" s="50">
        <f t="shared" si="16"/>
        <v>-15.263636363636367</v>
      </c>
      <c r="F136" s="54">
        <f>'Расчет субсидий'!F136-1</f>
        <v>0</v>
      </c>
      <c r="G136" s="54">
        <f>F136*'Расчет субсидий'!G136</f>
        <v>0</v>
      </c>
      <c r="H136" s="50">
        <f t="shared" si="14"/>
        <v>0</v>
      </c>
      <c r="I136" s="49">
        <f t="shared" si="15"/>
        <v>-3.2779981831395268</v>
      </c>
    </row>
    <row r="137" spans="1:9" ht="15" customHeight="1">
      <c r="A137" s="31" t="s">
        <v>123</v>
      </c>
      <c r="B137" s="47">
        <f>'Расчет субсидий'!L137</f>
        <v>-9.8272727272727352</v>
      </c>
      <c r="C137" s="54">
        <f>'Расчет субсидий'!D137-1</f>
        <v>-0.24845175983436907</v>
      </c>
      <c r="D137" s="54">
        <f>C137*'Расчет субсидий'!E137</f>
        <v>-3.7267763975155361</v>
      </c>
      <c r="E137" s="50">
        <f t="shared" si="16"/>
        <v>-9.8272727272727369</v>
      </c>
      <c r="F137" s="54">
        <f>'Расчет субсидий'!F137-1</f>
        <v>0</v>
      </c>
      <c r="G137" s="54">
        <f>F137*'Расчет субсидий'!G137</f>
        <v>0</v>
      </c>
      <c r="H137" s="50">
        <f t="shared" si="14"/>
        <v>0</v>
      </c>
      <c r="I137" s="49">
        <f t="shared" si="15"/>
        <v>-3.7267763975155361</v>
      </c>
    </row>
    <row r="138" spans="1:9" ht="15" customHeight="1">
      <c r="A138" s="30" t="s">
        <v>124</v>
      </c>
      <c r="B138" s="51"/>
      <c r="C138" s="52"/>
      <c r="D138" s="52"/>
      <c r="E138" s="53"/>
      <c r="F138" s="53"/>
      <c r="G138" s="53"/>
      <c r="H138" s="53"/>
      <c r="I138" s="53"/>
    </row>
    <row r="139" spans="1:9" ht="15" customHeight="1">
      <c r="A139" s="31" t="s">
        <v>125</v>
      </c>
      <c r="B139" s="47">
        <f>'Расчет субсидий'!L139</f>
        <v>17.272727272727266</v>
      </c>
      <c r="C139" s="54">
        <f>'Расчет субсидий'!D139-1</f>
        <v>0.23979934508816103</v>
      </c>
      <c r="D139" s="54">
        <f>C139*'Расчет субсидий'!E139</f>
        <v>3.5969901763224152</v>
      </c>
      <c r="E139" s="50">
        <f t="shared" ref="E139:E146" si="17">$B139*D139/$I139</f>
        <v>17.272727272727266</v>
      </c>
      <c r="F139" s="54">
        <f>'Расчет субсидий'!F139-1</f>
        <v>0</v>
      </c>
      <c r="G139" s="54">
        <f>F139*'Расчет субсидий'!G139</f>
        <v>0</v>
      </c>
      <c r="H139" s="50">
        <f t="shared" si="14"/>
        <v>0</v>
      </c>
      <c r="I139" s="49">
        <f t="shared" si="15"/>
        <v>3.5969901763224152</v>
      </c>
    </row>
    <row r="140" spans="1:9" ht="15" customHeight="1">
      <c r="A140" s="31" t="s">
        <v>126</v>
      </c>
      <c r="B140" s="47">
        <f>'Расчет субсидий'!L140</f>
        <v>19.709090909090918</v>
      </c>
      <c r="C140" s="54">
        <f>'Расчет субсидий'!D140-1</f>
        <v>0.22819220708446841</v>
      </c>
      <c r="D140" s="54">
        <f>C140*'Расчет субсидий'!E140</f>
        <v>3.422883106267026</v>
      </c>
      <c r="E140" s="50">
        <f t="shared" si="17"/>
        <v>19.709090909090918</v>
      </c>
      <c r="F140" s="54">
        <f>'Расчет субсидий'!F140-1</f>
        <v>0</v>
      </c>
      <c r="G140" s="54">
        <f>F140*'Расчет субсидий'!G140</f>
        <v>0</v>
      </c>
      <c r="H140" s="50">
        <f t="shared" si="14"/>
        <v>0</v>
      </c>
      <c r="I140" s="49">
        <f t="shared" si="15"/>
        <v>3.422883106267026</v>
      </c>
    </row>
    <row r="141" spans="1:9" ht="15" customHeight="1">
      <c r="A141" s="31" t="s">
        <v>127</v>
      </c>
      <c r="B141" s="47">
        <f>'Расчет субсидий'!L141</f>
        <v>21.327272727272714</v>
      </c>
      <c r="C141" s="54">
        <f>'Расчет субсидий'!D141-1</f>
        <v>0.24657111129431164</v>
      </c>
      <c r="D141" s="54">
        <f>C141*'Расчет субсидий'!E141</f>
        <v>3.6985666694146744</v>
      </c>
      <c r="E141" s="50">
        <f t="shared" si="17"/>
        <v>21.327272727272714</v>
      </c>
      <c r="F141" s="54">
        <f>'Расчет субсидий'!F141-1</f>
        <v>0</v>
      </c>
      <c r="G141" s="54">
        <f>F141*'Расчет субсидий'!G141</f>
        <v>0</v>
      </c>
      <c r="H141" s="50">
        <f t="shared" si="14"/>
        <v>0</v>
      </c>
      <c r="I141" s="49">
        <f t="shared" si="15"/>
        <v>3.6985666694146744</v>
      </c>
    </row>
    <row r="142" spans="1:9" ht="15" customHeight="1">
      <c r="A142" s="31" t="s">
        <v>128</v>
      </c>
      <c r="B142" s="47">
        <f>'Расчет субсидий'!L142</f>
        <v>20.345454545454558</v>
      </c>
      <c r="C142" s="54">
        <f>'Расчет субсидий'!D142-1</f>
        <v>0.27312399113082009</v>
      </c>
      <c r="D142" s="54">
        <f>C142*'Расчет субсидий'!E142</f>
        <v>4.0968598669623013</v>
      </c>
      <c r="E142" s="50">
        <f t="shared" si="17"/>
        <v>20.345454545454558</v>
      </c>
      <c r="F142" s="54">
        <f>'Расчет субсидий'!F142-1</f>
        <v>0</v>
      </c>
      <c r="G142" s="54">
        <f>F142*'Расчет субсидий'!G142</f>
        <v>0</v>
      </c>
      <c r="H142" s="50">
        <f t="shared" si="14"/>
        <v>0</v>
      </c>
      <c r="I142" s="49">
        <f t="shared" si="15"/>
        <v>4.0968598669623013</v>
      </c>
    </row>
    <row r="143" spans="1:9" ht="15" customHeight="1">
      <c r="A143" s="31" t="s">
        <v>129</v>
      </c>
      <c r="B143" s="47">
        <f>'Расчет субсидий'!L143</f>
        <v>24.690909090909088</v>
      </c>
      <c r="C143" s="54">
        <f>'Расчет субсидий'!D143-1</f>
        <v>0.26512484018264759</v>
      </c>
      <c r="D143" s="54">
        <f>C143*'Расчет субсидий'!E143</f>
        <v>3.9768726027397139</v>
      </c>
      <c r="E143" s="50">
        <f t="shared" si="17"/>
        <v>24.690909090909088</v>
      </c>
      <c r="F143" s="54">
        <f>'Расчет субсидий'!F143-1</f>
        <v>0</v>
      </c>
      <c r="G143" s="54">
        <f>F143*'Расчет субсидий'!G143</f>
        <v>0</v>
      </c>
      <c r="H143" s="50">
        <f t="shared" si="14"/>
        <v>0</v>
      </c>
      <c r="I143" s="49">
        <f t="shared" si="15"/>
        <v>3.9768726027397139</v>
      </c>
    </row>
    <row r="144" spans="1:9" ht="15" customHeight="1">
      <c r="A144" s="31" t="s">
        <v>130</v>
      </c>
      <c r="B144" s="47">
        <f>'Расчет субсидий'!L144</f>
        <v>11.75454545454545</v>
      </c>
      <c r="C144" s="54">
        <f>'Расчет субсидий'!D144-1</f>
        <v>0.2113578635907718</v>
      </c>
      <c r="D144" s="54">
        <f>C144*'Расчет субсидий'!E144</f>
        <v>3.170367953861577</v>
      </c>
      <c r="E144" s="50">
        <f t="shared" si="17"/>
        <v>11.75454545454545</v>
      </c>
      <c r="F144" s="54">
        <f>'Расчет субсидий'!F144-1</f>
        <v>0</v>
      </c>
      <c r="G144" s="54">
        <f>F144*'Расчет субсидий'!G144</f>
        <v>0</v>
      </c>
      <c r="H144" s="50">
        <f t="shared" si="14"/>
        <v>0</v>
      </c>
      <c r="I144" s="49">
        <f t="shared" si="15"/>
        <v>3.170367953861577</v>
      </c>
    </row>
    <row r="145" spans="1:9" ht="15" customHeight="1">
      <c r="A145" s="31" t="s">
        <v>131</v>
      </c>
      <c r="B145" s="47">
        <f>'Расчет субсидий'!L145</f>
        <v>15.163636363636357</v>
      </c>
      <c r="C145" s="54">
        <f>'Расчет субсидий'!D145-1</f>
        <v>0.22376327704061127</v>
      </c>
      <c r="D145" s="54">
        <f>C145*'Расчет субсидий'!E145</f>
        <v>3.3564491556091691</v>
      </c>
      <c r="E145" s="50">
        <f t="shared" si="17"/>
        <v>15.163636363636357</v>
      </c>
      <c r="F145" s="54">
        <f>'Расчет субсидий'!F145-1</f>
        <v>0</v>
      </c>
      <c r="G145" s="54">
        <f>F145*'Расчет субсидий'!G145</f>
        <v>0</v>
      </c>
      <c r="H145" s="50">
        <f t="shared" si="14"/>
        <v>0</v>
      </c>
      <c r="I145" s="49">
        <f t="shared" si="15"/>
        <v>3.3564491556091691</v>
      </c>
    </row>
    <row r="146" spans="1:9" ht="15" customHeight="1">
      <c r="A146" s="31" t="s">
        <v>132</v>
      </c>
      <c r="B146" s="47">
        <f>'Расчет субсидий'!L146</f>
        <v>0.16363636363635692</v>
      </c>
      <c r="C146" s="54">
        <f>'Расчет субсидий'!D146-1</f>
        <v>3.8118753358404867E-3</v>
      </c>
      <c r="D146" s="54">
        <f>C146*'Расчет субсидий'!E146</f>
        <v>5.71781300376073E-2</v>
      </c>
      <c r="E146" s="50">
        <f t="shared" si="17"/>
        <v>0.16363636363635692</v>
      </c>
      <c r="F146" s="54">
        <f>'Расчет субсидий'!F146-1</f>
        <v>0</v>
      </c>
      <c r="G146" s="54">
        <f>F146*'Расчет субсидий'!G146</f>
        <v>0</v>
      </c>
      <c r="H146" s="50">
        <f t="shared" si="14"/>
        <v>0</v>
      </c>
      <c r="I146" s="49">
        <f t="shared" si="15"/>
        <v>5.71781300376073E-2</v>
      </c>
    </row>
    <row r="147" spans="1:9" ht="15" customHeight="1">
      <c r="A147" s="30" t="s">
        <v>133</v>
      </c>
      <c r="B147" s="51"/>
      <c r="C147" s="52"/>
      <c r="D147" s="52"/>
      <c r="E147" s="53"/>
      <c r="F147" s="53"/>
      <c r="G147" s="53"/>
      <c r="H147" s="53"/>
      <c r="I147" s="53"/>
    </row>
    <row r="148" spans="1:9" ht="15" customHeight="1">
      <c r="A148" s="31" t="s">
        <v>134</v>
      </c>
      <c r="B148" s="47">
        <f>'Расчет субсидий'!L148</f>
        <v>12.718181818181819</v>
      </c>
      <c r="C148" s="54">
        <f>'Расчет субсидий'!D148-1</f>
        <v>0.23761948339483352</v>
      </c>
      <c r="D148" s="54">
        <f>C148*'Расчет субсидий'!E148</f>
        <v>3.5642922509225028</v>
      </c>
      <c r="E148" s="50">
        <f t="shared" ref="E148:E153" si="18">$B148*D148/$I148</f>
        <v>12.718181818181819</v>
      </c>
      <c r="F148" s="54">
        <f>'Расчет субсидий'!F148-1</f>
        <v>0</v>
      </c>
      <c r="G148" s="54">
        <f>F148*'Расчет субсидий'!G148</f>
        <v>0</v>
      </c>
      <c r="H148" s="50">
        <f t="shared" si="14"/>
        <v>0</v>
      </c>
      <c r="I148" s="49">
        <f t="shared" si="15"/>
        <v>3.5642922509225028</v>
      </c>
    </row>
    <row r="149" spans="1:9" ht="15" customHeight="1">
      <c r="A149" s="31" t="s">
        <v>135</v>
      </c>
      <c r="B149" s="47">
        <f>'Расчет субсидий'!L149</f>
        <v>20.536363636363646</v>
      </c>
      <c r="C149" s="54">
        <f>'Расчет субсидий'!D149-1</f>
        <v>0.30000000000000004</v>
      </c>
      <c r="D149" s="54">
        <f>C149*'Расчет субсидий'!E149</f>
        <v>4.5000000000000009</v>
      </c>
      <c r="E149" s="50">
        <f t="shared" si="18"/>
        <v>20.536363636363646</v>
      </c>
      <c r="F149" s="54">
        <f>'Расчет субсидий'!F149-1</f>
        <v>0</v>
      </c>
      <c r="G149" s="54">
        <f>F149*'Расчет субсидий'!G149</f>
        <v>0</v>
      </c>
      <c r="H149" s="50">
        <f t="shared" si="14"/>
        <v>0</v>
      </c>
      <c r="I149" s="49">
        <f t="shared" si="15"/>
        <v>4.5000000000000009</v>
      </c>
    </row>
    <row r="150" spans="1:9" ht="15" customHeight="1">
      <c r="A150" s="31" t="s">
        <v>136</v>
      </c>
      <c r="B150" s="47">
        <f>'Расчет субсидий'!L150</f>
        <v>-51.15454545454547</v>
      </c>
      <c r="C150" s="54">
        <f>'Расчет субсидий'!D150-1</f>
        <v>-0.54159271978021917</v>
      </c>
      <c r="D150" s="54">
        <f>C150*'Расчет субсидий'!E150</f>
        <v>-8.1238907967032876</v>
      </c>
      <c r="E150" s="50">
        <f t="shared" si="18"/>
        <v>-51.15454545454547</v>
      </c>
      <c r="F150" s="54">
        <f>'Расчет субсидий'!F150-1</f>
        <v>0</v>
      </c>
      <c r="G150" s="54">
        <f>F150*'Расчет субсидий'!G150</f>
        <v>0</v>
      </c>
      <c r="H150" s="50">
        <f t="shared" si="14"/>
        <v>0</v>
      </c>
      <c r="I150" s="49">
        <f t="shared" si="15"/>
        <v>-8.1238907967032876</v>
      </c>
    </row>
    <row r="151" spans="1:9" ht="15" customHeight="1">
      <c r="A151" s="31" t="s">
        <v>137</v>
      </c>
      <c r="B151" s="47">
        <f>'Расчет субсидий'!L151</f>
        <v>30.445454545454538</v>
      </c>
      <c r="C151" s="54">
        <f>'Расчет субсидий'!D151-1</f>
        <v>0.29599378894767781</v>
      </c>
      <c r="D151" s="54">
        <f>C151*'Расчет субсидий'!E151</f>
        <v>4.4399068342151669</v>
      </c>
      <c r="E151" s="50">
        <f t="shared" si="18"/>
        <v>30.445454545454542</v>
      </c>
      <c r="F151" s="54">
        <f>'Расчет субсидий'!F151-1</f>
        <v>0</v>
      </c>
      <c r="G151" s="54">
        <f>F151*'Расчет субсидий'!G151</f>
        <v>0</v>
      </c>
      <c r="H151" s="50">
        <f t="shared" si="14"/>
        <v>0</v>
      </c>
      <c r="I151" s="49">
        <f t="shared" si="15"/>
        <v>4.4399068342151669</v>
      </c>
    </row>
    <row r="152" spans="1:9" ht="15" customHeight="1">
      <c r="A152" s="31" t="s">
        <v>138</v>
      </c>
      <c r="B152" s="47">
        <f>'Расчет субсидий'!L152</f>
        <v>-0.45454545454545414</v>
      </c>
      <c r="C152" s="54">
        <f>'Расчет субсидий'!D152-1</f>
        <v>-0.11050714638564163</v>
      </c>
      <c r="D152" s="54">
        <f>C152*'Расчет субсидий'!E152</f>
        <v>-1.6576071957846246</v>
      </c>
      <c r="E152" s="50">
        <f t="shared" si="18"/>
        <v>-0.4545454545454542</v>
      </c>
      <c r="F152" s="54">
        <f>'Расчет субсидий'!F152-1</f>
        <v>0</v>
      </c>
      <c r="G152" s="54">
        <f>F152*'Расчет субсидий'!G152</f>
        <v>0</v>
      </c>
      <c r="H152" s="50">
        <f t="shared" si="14"/>
        <v>0</v>
      </c>
      <c r="I152" s="49">
        <f t="shared" si="15"/>
        <v>-1.6576071957846246</v>
      </c>
    </row>
    <row r="153" spans="1:9" ht="15" customHeight="1">
      <c r="A153" s="31" t="s">
        <v>139</v>
      </c>
      <c r="B153" s="47">
        <f>'Расчет субсидий'!L153</f>
        <v>-13.690909090909088</v>
      </c>
      <c r="C153" s="54">
        <f>'Расчет субсидий'!D153-1</f>
        <v>-0.21252338709677254</v>
      </c>
      <c r="D153" s="54">
        <f>C153*'Расчет субсидий'!E153</f>
        <v>-3.1878508064515882</v>
      </c>
      <c r="E153" s="50">
        <f t="shared" si="18"/>
        <v>-13.690909090909088</v>
      </c>
      <c r="F153" s="54">
        <f>'Расчет субсидий'!F153-1</f>
        <v>0</v>
      </c>
      <c r="G153" s="54">
        <f>F153*'Расчет субсидий'!G153</f>
        <v>0</v>
      </c>
      <c r="H153" s="50">
        <f t="shared" si="14"/>
        <v>0</v>
      </c>
      <c r="I153" s="49">
        <f t="shared" si="15"/>
        <v>-3.1878508064515882</v>
      </c>
    </row>
    <row r="154" spans="1:9" ht="15" customHeight="1">
      <c r="A154" s="30" t="s">
        <v>140</v>
      </c>
      <c r="B154" s="51"/>
      <c r="C154" s="52"/>
      <c r="D154" s="52"/>
      <c r="E154" s="53"/>
      <c r="F154" s="53"/>
      <c r="G154" s="53"/>
      <c r="H154" s="53"/>
      <c r="I154" s="53"/>
    </row>
    <row r="155" spans="1:9" ht="15" customHeight="1">
      <c r="A155" s="31" t="s">
        <v>141</v>
      </c>
      <c r="B155" s="47">
        <f>'Расчет субсидий'!L155</f>
        <v>19.836363636363615</v>
      </c>
      <c r="C155" s="54">
        <f>'Расчет субсидий'!D155-1</f>
        <v>0.2010190043290041</v>
      </c>
      <c r="D155" s="54">
        <f>C155*'Расчет субсидий'!E155</f>
        <v>3.0152850649350613</v>
      </c>
      <c r="E155" s="50">
        <f t="shared" ref="E155:E166" si="19">$B155*D155/$I155</f>
        <v>19.836363636363615</v>
      </c>
      <c r="F155" s="54">
        <f>'Расчет субсидий'!F155-1</f>
        <v>0</v>
      </c>
      <c r="G155" s="54">
        <f>F155*'Расчет субсидий'!G155</f>
        <v>0</v>
      </c>
      <c r="H155" s="50">
        <f t="shared" si="14"/>
        <v>0</v>
      </c>
      <c r="I155" s="49">
        <f t="shared" si="15"/>
        <v>3.0152850649350613</v>
      </c>
    </row>
    <row r="156" spans="1:9" ht="15" customHeight="1">
      <c r="A156" s="31" t="s">
        <v>142</v>
      </c>
      <c r="B156" s="47">
        <f>'Расчет субсидий'!L156</f>
        <v>-22.036363636363632</v>
      </c>
      <c r="C156" s="54">
        <f>'Расчет субсидий'!D156-1</f>
        <v>-0.28490838025836307</v>
      </c>
      <c r="D156" s="54">
        <f>C156*'Расчет субсидий'!E156</f>
        <v>-4.2736257038754459</v>
      </c>
      <c r="E156" s="50">
        <f t="shared" si="19"/>
        <v>-22.036363636363632</v>
      </c>
      <c r="F156" s="54">
        <f>'Расчет субсидий'!F156-1</f>
        <v>0</v>
      </c>
      <c r="G156" s="54">
        <f>F156*'Расчет субсидий'!G156</f>
        <v>0</v>
      </c>
      <c r="H156" s="50">
        <f t="shared" si="14"/>
        <v>0</v>
      </c>
      <c r="I156" s="49">
        <f t="shared" si="15"/>
        <v>-4.2736257038754459</v>
      </c>
    </row>
    <row r="157" spans="1:9" ht="15" customHeight="1">
      <c r="A157" s="31" t="s">
        <v>143</v>
      </c>
      <c r="B157" s="47">
        <f>'Расчет субсидий'!L157</f>
        <v>14.73636363636362</v>
      </c>
      <c r="C157" s="54">
        <f>'Расчет субсидий'!D157-1</f>
        <v>0.1714711925999326</v>
      </c>
      <c r="D157" s="54">
        <f>C157*'Расчет субсидий'!E157</f>
        <v>2.5720678889989887</v>
      </c>
      <c r="E157" s="50">
        <f t="shared" si="19"/>
        <v>14.736363636363622</v>
      </c>
      <c r="F157" s="54">
        <f>'Расчет субсидий'!F157-1</f>
        <v>0</v>
      </c>
      <c r="G157" s="54">
        <f>F157*'Расчет субсидий'!G157</f>
        <v>0</v>
      </c>
      <c r="H157" s="50">
        <f t="shared" si="14"/>
        <v>0</v>
      </c>
      <c r="I157" s="49">
        <f t="shared" si="15"/>
        <v>2.5720678889989887</v>
      </c>
    </row>
    <row r="158" spans="1:9" ht="15" customHeight="1">
      <c r="A158" s="31" t="s">
        <v>144</v>
      </c>
      <c r="B158" s="47">
        <f>'Расчет субсидий'!L158</f>
        <v>-48.136363636363626</v>
      </c>
      <c r="C158" s="54">
        <f>'Расчет субсидий'!D158-1</f>
        <v>-0.17478201018291506</v>
      </c>
      <c r="D158" s="54">
        <f>C158*'Расчет субсидий'!E158</f>
        <v>-2.621730152743726</v>
      </c>
      <c r="E158" s="50">
        <f t="shared" si="19"/>
        <v>-48.136363636363626</v>
      </c>
      <c r="F158" s="54">
        <f>'Расчет субсидий'!F158-1</f>
        <v>0</v>
      </c>
      <c r="G158" s="54">
        <f>F158*'Расчет субсидий'!G158</f>
        <v>0</v>
      </c>
      <c r="H158" s="50">
        <f t="shared" si="14"/>
        <v>0</v>
      </c>
      <c r="I158" s="49">
        <f t="shared" si="15"/>
        <v>-2.621730152743726</v>
      </c>
    </row>
    <row r="159" spans="1:9" ht="15" customHeight="1">
      <c r="A159" s="31" t="s">
        <v>145</v>
      </c>
      <c r="B159" s="47">
        <f>'Расчет субсидий'!L159</f>
        <v>9.7545454545454504</v>
      </c>
      <c r="C159" s="54">
        <f>'Расчет субсидий'!D159-1</f>
        <v>0.16664234042552994</v>
      </c>
      <c r="D159" s="54">
        <f>C159*'Расчет субсидий'!E159</f>
        <v>2.4996351063829492</v>
      </c>
      <c r="E159" s="50">
        <f t="shared" si="19"/>
        <v>9.7545454545454504</v>
      </c>
      <c r="F159" s="54">
        <f>'Расчет субсидий'!F159-1</f>
        <v>0</v>
      </c>
      <c r="G159" s="54">
        <f>F159*'Расчет субсидий'!G159</f>
        <v>0</v>
      </c>
      <c r="H159" s="50">
        <f t="shared" si="14"/>
        <v>0</v>
      </c>
      <c r="I159" s="49">
        <f t="shared" si="15"/>
        <v>2.4996351063829492</v>
      </c>
    </row>
    <row r="160" spans="1:9" ht="15" customHeight="1">
      <c r="A160" s="31" t="s">
        <v>146</v>
      </c>
      <c r="B160" s="47">
        <f>'Расчет субсидий'!L160</f>
        <v>7.3181818181818201</v>
      </c>
      <c r="C160" s="54">
        <f>'Расчет субсидий'!D160-1</f>
        <v>0.21979844373503576</v>
      </c>
      <c r="D160" s="54">
        <f>C160*'Расчет субсидий'!E160</f>
        <v>3.2969766560255365</v>
      </c>
      <c r="E160" s="50">
        <f t="shared" si="19"/>
        <v>7.3181818181818201</v>
      </c>
      <c r="F160" s="54">
        <f>'Расчет субсидий'!F160-1</f>
        <v>0</v>
      </c>
      <c r="G160" s="54">
        <f>F160*'Расчет субсидий'!G160</f>
        <v>0</v>
      </c>
      <c r="H160" s="50">
        <f t="shared" si="14"/>
        <v>0</v>
      </c>
      <c r="I160" s="49">
        <f t="shared" si="15"/>
        <v>3.2969766560255365</v>
      </c>
    </row>
    <row r="161" spans="1:9" ht="15" customHeight="1">
      <c r="A161" s="31" t="s">
        <v>147</v>
      </c>
      <c r="B161" s="47">
        <f>'Расчет субсидий'!L161</f>
        <v>23.77272727272728</v>
      </c>
      <c r="C161" s="54">
        <f>'Расчет субсидий'!D161-1</f>
        <v>0.16367960916598956</v>
      </c>
      <c r="D161" s="54">
        <f>C161*'Расчет субсидий'!E161</f>
        <v>2.4551941374898432</v>
      </c>
      <c r="E161" s="50">
        <f t="shared" si="19"/>
        <v>23.77272727272728</v>
      </c>
      <c r="F161" s="54">
        <f>'Расчет субсидий'!F161-1</f>
        <v>0</v>
      </c>
      <c r="G161" s="54">
        <f>F161*'Расчет субсидий'!G161</f>
        <v>0</v>
      </c>
      <c r="H161" s="50">
        <f t="shared" si="14"/>
        <v>0</v>
      </c>
      <c r="I161" s="49">
        <f t="shared" si="15"/>
        <v>2.4551941374898432</v>
      </c>
    </row>
    <row r="162" spans="1:9" ht="15" customHeight="1">
      <c r="A162" s="31" t="s">
        <v>148</v>
      </c>
      <c r="B162" s="47">
        <f>'Расчет субсидий'!L162</f>
        <v>-66.77272727272728</v>
      </c>
      <c r="C162" s="54">
        <f>'Расчет субсидий'!D162-1</f>
        <v>-0.61381701686889678</v>
      </c>
      <c r="D162" s="54">
        <f>C162*'Расчет субсидий'!E162</f>
        <v>-9.2072552530334519</v>
      </c>
      <c r="E162" s="50">
        <f t="shared" si="19"/>
        <v>-66.77272727272728</v>
      </c>
      <c r="F162" s="54">
        <f>'Расчет субсидий'!F162-1</f>
        <v>0</v>
      </c>
      <c r="G162" s="54">
        <f>F162*'Расчет субсидий'!G162</f>
        <v>0</v>
      </c>
      <c r="H162" s="50">
        <f t="shared" si="14"/>
        <v>0</v>
      </c>
      <c r="I162" s="49">
        <f t="shared" si="15"/>
        <v>-9.2072552530334519</v>
      </c>
    </row>
    <row r="163" spans="1:9" ht="15" customHeight="1">
      <c r="A163" s="31" t="s">
        <v>149</v>
      </c>
      <c r="B163" s="47">
        <f>'Расчет субсидий'!L163</f>
        <v>42.636363636363626</v>
      </c>
      <c r="C163" s="54">
        <f>'Расчет субсидий'!D163-1</f>
        <v>0.21690642479213906</v>
      </c>
      <c r="D163" s="54">
        <f>C163*'Расчет субсидий'!E163</f>
        <v>3.2535963718820859</v>
      </c>
      <c r="E163" s="50">
        <f t="shared" si="19"/>
        <v>42.636363636363626</v>
      </c>
      <c r="F163" s="54">
        <f>'Расчет субсидий'!F163-1</f>
        <v>0</v>
      </c>
      <c r="G163" s="54">
        <f>F163*'Расчет субсидий'!G163</f>
        <v>0</v>
      </c>
      <c r="H163" s="50">
        <f t="shared" si="14"/>
        <v>0</v>
      </c>
      <c r="I163" s="49">
        <f t="shared" si="15"/>
        <v>3.2535963718820859</v>
      </c>
    </row>
    <row r="164" spans="1:9" ht="15" customHeight="1">
      <c r="A164" s="31" t="s">
        <v>150</v>
      </c>
      <c r="B164" s="47">
        <f>'Расчет субсидий'!L164</f>
        <v>19.94545454545451</v>
      </c>
      <c r="C164" s="54">
        <f>'Расчет субсидий'!D164-1</f>
        <v>0.13767876506024068</v>
      </c>
      <c r="D164" s="54">
        <f>C164*'Расчет субсидий'!E164</f>
        <v>2.0651814759036102</v>
      </c>
      <c r="E164" s="50">
        <f t="shared" si="19"/>
        <v>19.94545454545451</v>
      </c>
      <c r="F164" s="54">
        <f>'Расчет субсидий'!F164-1</f>
        <v>0</v>
      </c>
      <c r="G164" s="54">
        <f>F164*'Расчет субсидий'!G164</f>
        <v>0</v>
      </c>
      <c r="H164" s="50">
        <f t="shared" si="14"/>
        <v>0</v>
      </c>
      <c r="I164" s="49">
        <f t="shared" si="15"/>
        <v>2.0651814759036102</v>
      </c>
    </row>
    <row r="165" spans="1:9" ht="15" customHeight="1">
      <c r="A165" s="31" t="s">
        <v>151</v>
      </c>
      <c r="B165" s="47">
        <f>'Расчет субсидий'!L165</f>
        <v>-15.663636363636371</v>
      </c>
      <c r="C165" s="54">
        <f>'Расчет субсидий'!D165-1</f>
        <v>-0.20373739770867494</v>
      </c>
      <c r="D165" s="54">
        <f>C165*'Расчет субсидий'!E165</f>
        <v>-3.0560609656301239</v>
      </c>
      <c r="E165" s="50">
        <f t="shared" si="19"/>
        <v>-15.663636363636373</v>
      </c>
      <c r="F165" s="54">
        <f>'Расчет субсидий'!F165-1</f>
        <v>0</v>
      </c>
      <c r="G165" s="54">
        <f>F165*'Расчет субсидий'!G165</f>
        <v>0</v>
      </c>
      <c r="H165" s="50">
        <f t="shared" si="14"/>
        <v>0</v>
      </c>
      <c r="I165" s="49">
        <f t="shared" si="15"/>
        <v>-3.0560609656301239</v>
      </c>
    </row>
    <row r="166" spans="1:9" ht="15" customHeight="1">
      <c r="A166" s="31" t="s">
        <v>152</v>
      </c>
      <c r="B166" s="47">
        <f>'Расчет субсидий'!L166</f>
        <v>1.9545454545454675</v>
      </c>
      <c r="C166" s="54">
        <f>'Расчет субсидий'!D166-1</f>
        <v>1.6138083320298424E-2</v>
      </c>
      <c r="D166" s="54">
        <f>C166*'Расчет субсидий'!E166</f>
        <v>0.24207124980447636</v>
      </c>
      <c r="E166" s="50">
        <f t="shared" si="19"/>
        <v>1.9545454545454675</v>
      </c>
      <c r="F166" s="54">
        <f>'Расчет субсидий'!F166-1</f>
        <v>0</v>
      </c>
      <c r="G166" s="54">
        <f>F166*'Расчет субсидий'!G166</f>
        <v>0</v>
      </c>
      <c r="H166" s="50">
        <f t="shared" si="14"/>
        <v>0</v>
      </c>
      <c r="I166" s="49">
        <f t="shared" si="15"/>
        <v>0.24207124980447636</v>
      </c>
    </row>
    <row r="167" spans="1:9" ht="15" customHeight="1">
      <c r="A167" s="30" t="s">
        <v>153</v>
      </c>
      <c r="B167" s="51"/>
      <c r="C167" s="52"/>
      <c r="D167" s="52"/>
      <c r="E167" s="53"/>
      <c r="F167" s="53"/>
      <c r="G167" s="53"/>
      <c r="H167" s="53"/>
      <c r="I167" s="53"/>
    </row>
    <row r="168" spans="1:9" ht="15" customHeight="1">
      <c r="A168" s="31" t="s">
        <v>68</v>
      </c>
      <c r="B168" s="47">
        <f>'Расчет субсидий'!L168</f>
        <v>-71.527272727272731</v>
      </c>
      <c r="C168" s="54">
        <f>'Расчет субсидий'!D168-1</f>
        <v>-0.54021653012048221</v>
      </c>
      <c r="D168" s="54">
        <f>C168*'Расчет субсидий'!E168</f>
        <v>-8.1032479518072336</v>
      </c>
      <c r="E168" s="50">
        <f t="shared" ref="E168:E180" si="20">$B168*D168/$I168</f>
        <v>-71.527272727272731</v>
      </c>
      <c r="F168" s="54">
        <f>'Расчет субсидий'!F168-1</f>
        <v>0</v>
      </c>
      <c r="G168" s="54">
        <f>F168*'Расчет субсидий'!G168</f>
        <v>0</v>
      </c>
      <c r="H168" s="50">
        <f t="shared" si="14"/>
        <v>0</v>
      </c>
      <c r="I168" s="49">
        <f t="shared" si="15"/>
        <v>-8.1032479518072336</v>
      </c>
    </row>
    <row r="169" spans="1:9" ht="15" customHeight="1">
      <c r="A169" s="31" t="s">
        <v>154</v>
      </c>
      <c r="B169" s="47">
        <f>'Расчет субсидий'!L169</f>
        <v>-51.445454545454538</v>
      </c>
      <c r="C169" s="54">
        <f>'Расчет субсидий'!D169-1</f>
        <v>-0.4852483902439032</v>
      </c>
      <c r="D169" s="54">
        <f>C169*'Расчет субсидий'!E169</f>
        <v>-7.278725853658548</v>
      </c>
      <c r="E169" s="50">
        <f t="shared" si="20"/>
        <v>-51.445454545454538</v>
      </c>
      <c r="F169" s="54">
        <f>'Расчет субсидий'!F169-1</f>
        <v>0</v>
      </c>
      <c r="G169" s="54">
        <f>F169*'Расчет субсидий'!G169</f>
        <v>0</v>
      </c>
      <c r="H169" s="50">
        <f t="shared" si="14"/>
        <v>0</v>
      </c>
      <c r="I169" s="49">
        <f t="shared" si="15"/>
        <v>-7.278725853658548</v>
      </c>
    </row>
    <row r="170" spans="1:9" ht="15" customHeight="1">
      <c r="A170" s="31" t="s">
        <v>155</v>
      </c>
      <c r="B170" s="47">
        <f>'Расчет субсидий'!L170</f>
        <v>-110.70909090909095</v>
      </c>
      <c r="C170" s="54">
        <f>'Расчет субсидий'!D170-1</f>
        <v>-0.65913084988962467</v>
      </c>
      <c r="D170" s="54">
        <f>C170*'Расчет субсидий'!E170</f>
        <v>-9.8869627483443701</v>
      </c>
      <c r="E170" s="50">
        <f t="shared" si="20"/>
        <v>-110.70909090909095</v>
      </c>
      <c r="F170" s="54">
        <f>'Расчет субсидий'!F170-1</f>
        <v>0</v>
      </c>
      <c r="G170" s="54">
        <f>F170*'Расчет субсидий'!G170</f>
        <v>0</v>
      </c>
      <c r="H170" s="50">
        <f t="shared" si="14"/>
        <v>0</v>
      </c>
      <c r="I170" s="49">
        <f t="shared" si="15"/>
        <v>-9.8869627483443701</v>
      </c>
    </row>
    <row r="171" spans="1:9" ht="15" customHeight="1">
      <c r="A171" s="31" t="s">
        <v>156</v>
      </c>
      <c r="B171" s="47">
        <f>'Расчет субсидий'!L171</f>
        <v>-38.300000000000011</v>
      </c>
      <c r="C171" s="54">
        <f>'Расчет субсидий'!D171-1</f>
        <v>-0.23699899982139661</v>
      </c>
      <c r="D171" s="54">
        <f>C171*'Расчет субсидий'!E171</f>
        <v>-3.5549849973209491</v>
      </c>
      <c r="E171" s="50">
        <f t="shared" si="20"/>
        <v>-38.300000000000011</v>
      </c>
      <c r="F171" s="54">
        <f>'Расчет субсидий'!F171-1</f>
        <v>0</v>
      </c>
      <c r="G171" s="54">
        <f>F171*'Расчет субсидий'!G171</f>
        <v>0</v>
      </c>
      <c r="H171" s="50">
        <f t="shared" si="14"/>
        <v>0</v>
      </c>
      <c r="I171" s="49">
        <f t="shared" si="15"/>
        <v>-3.5549849973209491</v>
      </c>
    </row>
    <row r="172" spans="1:9" ht="15" customHeight="1">
      <c r="A172" s="31" t="s">
        <v>157</v>
      </c>
      <c r="B172" s="47">
        <f>'Расчет субсидий'!L172</f>
        <v>15.645454545454584</v>
      </c>
      <c r="C172" s="54">
        <f>'Расчет субсидий'!D172-1</f>
        <v>8.538272312186268E-2</v>
      </c>
      <c r="D172" s="54">
        <f>C172*'Расчет субсидий'!E172</f>
        <v>1.2807408468279402</v>
      </c>
      <c r="E172" s="50">
        <f t="shared" si="20"/>
        <v>15.645454545454584</v>
      </c>
      <c r="F172" s="54">
        <f>'Расчет субсидий'!F172-1</f>
        <v>0</v>
      </c>
      <c r="G172" s="54">
        <f>F172*'Расчет субсидий'!G172</f>
        <v>0</v>
      </c>
      <c r="H172" s="50">
        <f t="shared" si="14"/>
        <v>0</v>
      </c>
      <c r="I172" s="49">
        <f t="shared" si="15"/>
        <v>1.2807408468279402</v>
      </c>
    </row>
    <row r="173" spans="1:9" ht="15" customHeight="1">
      <c r="A173" s="31" t="s">
        <v>158</v>
      </c>
      <c r="B173" s="47">
        <f>'Расчет субсидий'!L173</f>
        <v>-39.145454545454527</v>
      </c>
      <c r="C173" s="54">
        <f>'Расчет субсидий'!D173-1</f>
        <v>-0.38491134538152538</v>
      </c>
      <c r="D173" s="54">
        <f>C173*'Расчет субсидий'!E173</f>
        <v>-5.7736701807228812</v>
      </c>
      <c r="E173" s="50">
        <f t="shared" si="20"/>
        <v>-39.145454545454527</v>
      </c>
      <c r="F173" s="54">
        <f>'Расчет субсидий'!F173-1</f>
        <v>0</v>
      </c>
      <c r="G173" s="54">
        <f>F173*'Расчет субсидий'!G173</f>
        <v>0</v>
      </c>
      <c r="H173" s="50">
        <f t="shared" si="14"/>
        <v>0</v>
      </c>
      <c r="I173" s="49">
        <f t="shared" si="15"/>
        <v>-5.7736701807228812</v>
      </c>
    </row>
    <row r="174" spans="1:9" ht="15" customHeight="1">
      <c r="A174" s="31" t="s">
        <v>159</v>
      </c>
      <c r="B174" s="47">
        <f>'Расчет субсидий'!L174</f>
        <v>0.73636363636364877</v>
      </c>
      <c r="C174" s="54">
        <f>'Расчет субсидий'!D174-1</f>
        <v>4.7752952115296399E-3</v>
      </c>
      <c r="D174" s="54">
        <f>C174*'Расчет субсидий'!E174</f>
        <v>7.1629428172944598E-2</v>
      </c>
      <c r="E174" s="50">
        <f t="shared" si="20"/>
        <v>0.73636363636364877</v>
      </c>
      <c r="F174" s="54">
        <f>'Расчет субсидий'!F174-1</f>
        <v>0</v>
      </c>
      <c r="G174" s="54">
        <f>F174*'Расчет субсидий'!G174</f>
        <v>0</v>
      </c>
      <c r="H174" s="50">
        <f t="shared" si="14"/>
        <v>0</v>
      </c>
      <c r="I174" s="49">
        <f t="shared" si="15"/>
        <v>7.1629428172944598E-2</v>
      </c>
    </row>
    <row r="175" spans="1:9" ht="15" customHeight="1">
      <c r="A175" s="31" t="s">
        <v>160</v>
      </c>
      <c r="B175" s="47">
        <f>'Расчет субсидий'!L175</f>
        <v>-20.163636363636371</v>
      </c>
      <c r="C175" s="54">
        <f>'Расчет субсидий'!D175-1</f>
        <v>-0.2469857809497672</v>
      </c>
      <c r="D175" s="54">
        <f>C175*'Расчет субсидий'!E175</f>
        <v>-3.7047867142465081</v>
      </c>
      <c r="E175" s="50">
        <f t="shared" si="20"/>
        <v>-20.163636363636371</v>
      </c>
      <c r="F175" s="54">
        <f>'Расчет субсидий'!F175-1</f>
        <v>0</v>
      </c>
      <c r="G175" s="54">
        <f>F175*'Расчет субсидий'!G175</f>
        <v>0</v>
      </c>
      <c r="H175" s="50">
        <f t="shared" si="14"/>
        <v>0</v>
      </c>
      <c r="I175" s="49">
        <f t="shared" si="15"/>
        <v>-3.7047867142465081</v>
      </c>
    </row>
    <row r="176" spans="1:9" ht="15" customHeight="1">
      <c r="A176" s="31" t="s">
        <v>161</v>
      </c>
      <c r="B176" s="47">
        <f>'Расчет субсидий'!L176</f>
        <v>-46.27272727272728</v>
      </c>
      <c r="C176" s="54">
        <f>'Расчет субсидий'!D176-1</f>
        <v>-0.46063385464581552</v>
      </c>
      <c r="D176" s="54">
        <f>C176*'Расчет субсидий'!E176</f>
        <v>-6.9095078196872333</v>
      </c>
      <c r="E176" s="50">
        <f t="shared" si="20"/>
        <v>-46.27272727272728</v>
      </c>
      <c r="F176" s="54">
        <f>'Расчет субсидий'!F176-1</f>
        <v>0</v>
      </c>
      <c r="G176" s="54">
        <f>F176*'Расчет субсидий'!G176</f>
        <v>0</v>
      </c>
      <c r="H176" s="50">
        <f t="shared" si="14"/>
        <v>0</v>
      </c>
      <c r="I176" s="49">
        <f t="shared" si="15"/>
        <v>-6.9095078196872333</v>
      </c>
    </row>
    <row r="177" spans="1:9" ht="15" customHeight="1">
      <c r="A177" s="31" t="s">
        <v>96</v>
      </c>
      <c r="B177" s="47">
        <f>'Расчет субсидий'!L177</f>
        <v>36.663636363636385</v>
      </c>
      <c r="C177" s="54">
        <f>'Расчет субсидий'!D177-1</f>
        <v>0.26962649017933393</v>
      </c>
      <c r="D177" s="54">
        <f>C177*'Расчет субсидий'!E177</f>
        <v>4.0443973526900088</v>
      </c>
      <c r="E177" s="50">
        <f t="shared" si="20"/>
        <v>36.663636363636385</v>
      </c>
      <c r="F177" s="54">
        <f>'Расчет субсидий'!F177-1</f>
        <v>0</v>
      </c>
      <c r="G177" s="54">
        <f>F177*'Расчет субсидий'!G177</f>
        <v>0</v>
      </c>
      <c r="H177" s="50">
        <f t="shared" si="14"/>
        <v>0</v>
      </c>
      <c r="I177" s="49">
        <f t="shared" si="15"/>
        <v>4.0443973526900088</v>
      </c>
    </row>
    <row r="178" spans="1:9" ht="15" customHeight="1">
      <c r="A178" s="31" t="s">
        <v>162</v>
      </c>
      <c r="B178" s="47">
        <f>'Расчет субсидий'!L178</f>
        <v>-55.127272727272725</v>
      </c>
      <c r="C178" s="54">
        <f>'Расчет субсидий'!D178-1</f>
        <v>-0.45098983081353528</v>
      </c>
      <c r="D178" s="54">
        <f>C178*'Расчет субсидий'!E178</f>
        <v>-6.7648474622030292</v>
      </c>
      <c r="E178" s="50">
        <f t="shared" si="20"/>
        <v>-55.127272727272725</v>
      </c>
      <c r="F178" s="54">
        <f>'Расчет субсидий'!F178-1</f>
        <v>0</v>
      </c>
      <c r="G178" s="54">
        <f>F178*'Расчет субсидий'!G178</f>
        <v>0</v>
      </c>
      <c r="H178" s="50">
        <f t="shared" si="14"/>
        <v>0</v>
      </c>
      <c r="I178" s="49">
        <f t="shared" si="15"/>
        <v>-6.7648474622030292</v>
      </c>
    </row>
    <row r="179" spans="1:9" ht="15" customHeight="1">
      <c r="A179" s="31" t="s">
        <v>163</v>
      </c>
      <c r="B179" s="47">
        <f>'Расчет субсидий'!L179</f>
        <v>-1.8818181818181756</v>
      </c>
      <c r="C179" s="54">
        <f>'Расчет субсидий'!D179-1</f>
        <v>-8.690054495913424E-3</v>
      </c>
      <c r="D179" s="54">
        <f>C179*'Расчет субсидий'!E179</f>
        <v>-0.13035081743870136</v>
      </c>
      <c r="E179" s="50">
        <f t="shared" si="20"/>
        <v>-1.8818181818181756</v>
      </c>
      <c r="F179" s="54">
        <f>'Расчет субсидий'!F179-1</f>
        <v>0</v>
      </c>
      <c r="G179" s="54">
        <f>F179*'Расчет субсидий'!G179</f>
        <v>0</v>
      </c>
      <c r="H179" s="50">
        <f t="shared" si="14"/>
        <v>0</v>
      </c>
      <c r="I179" s="49">
        <f t="shared" si="15"/>
        <v>-0.13035081743870136</v>
      </c>
    </row>
    <row r="180" spans="1:9" ht="15" customHeight="1">
      <c r="A180" s="31" t="s">
        <v>164</v>
      </c>
      <c r="B180" s="47">
        <f>'Расчет субсидий'!L180</f>
        <v>-38.872727272727275</v>
      </c>
      <c r="C180" s="54">
        <f>'Расчет субсидий'!D180-1</f>
        <v>-0.29023901501921123</v>
      </c>
      <c r="D180" s="54">
        <f>C180*'Расчет субсидий'!E180</f>
        <v>-4.3535852252881684</v>
      </c>
      <c r="E180" s="50">
        <f t="shared" si="20"/>
        <v>-38.872727272727275</v>
      </c>
      <c r="F180" s="54">
        <f>'Расчет субсидий'!F180-1</f>
        <v>0</v>
      </c>
      <c r="G180" s="54">
        <f>F180*'Расчет субсидий'!G180</f>
        <v>0</v>
      </c>
      <c r="H180" s="50">
        <f t="shared" si="14"/>
        <v>0</v>
      </c>
      <c r="I180" s="49">
        <f t="shared" si="15"/>
        <v>-4.3535852252881684</v>
      </c>
    </row>
    <row r="181" spans="1:9" ht="15" customHeight="1">
      <c r="A181" s="30" t="s">
        <v>165</v>
      </c>
      <c r="B181" s="51"/>
      <c r="C181" s="52"/>
      <c r="D181" s="52"/>
      <c r="E181" s="53"/>
      <c r="F181" s="53"/>
      <c r="G181" s="53"/>
      <c r="H181" s="53"/>
      <c r="I181" s="53"/>
    </row>
    <row r="182" spans="1:9" ht="15" customHeight="1">
      <c r="A182" s="31" t="s">
        <v>166</v>
      </c>
      <c r="B182" s="47">
        <f>'Расчет субсидий'!L182</f>
        <v>-49.599999999999994</v>
      </c>
      <c r="C182" s="54">
        <f>'Расчет субсидий'!D182-1</f>
        <v>-0.72571984602224116</v>
      </c>
      <c r="D182" s="54">
        <f>C182*'Расчет субсидий'!E182</f>
        <v>-10.885797690333618</v>
      </c>
      <c r="E182" s="50">
        <f t="shared" ref="E182:E187" si="21">$B182*D182/$I182</f>
        <v>-49.599999999999994</v>
      </c>
      <c r="F182" s="54">
        <f>'Расчет субсидий'!F182-1</f>
        <v>0</v>
      </c>
      <c r="G182" s="54">
        <f>F182*'Расчет субсидий'!G182</f>
        <v>0</v>
      </c>
      <c r="H182" s="50">
        <f t="shared" si="14"/>
        <v>0</v>
      </c>
      <c r="I182" s="49">
        <f t="shared" si="15"/>
        <v>-10.885797690333618</v>
      </c>
    </row>
    <row r="183" spans="1:9" ht="15" customHeight="1">
      <c r="A183" s="31" t="s">
        <v>167</v>
      </c>
      <c r="B183" s="47">
        <f>'Расчет субсидий'!L183</f>
        <v>-15.718181818181819</v>
      </c>
      <c r="C183" s="54">
        <f>'Расчет субсидий'!D183-1</f>
        <v>-0.1249435562536173</v>
      </c>
      <c r="D183" s="54">
        <f>C183*'Расчет субсидий'!E183</f>
        <v>-1.8741533438042595</v>
      </c>
      <c r="E183" s="50">
        <f t="shared" si="21"/>
        <v>-15.718181818181819</v>
      </c>
      <c r="F183" s="54">
        <f>'Расчет субсидий'!F183-1</f>
        <v>0</v>
      </c>
      <c r="G183" s="54">
        <f>F183*'Расчет субсидий'!G183</f>
        <v>0</v>
      </c>
      <c r="H183" s="50">
        <f t="shared" si="14"/>
        <v>0</v>
      </c>
      <c r="I183" s="49">
        <f t="shared" si="15"/>
        <v>-1.8741533438042595</v>
      </c>
    </row>
    <row r="184" spans="1:9" ht="15" customHeight="1">
      <c r="A184" s="31" t="s">
        <v>168</v>
      </c>
      <c r="B184" s="47">
        <f>'Расчет субсидий'!L184</f>
        <v>-53.054545454545455</v>
      </c>
      <c r="C184" s="54">
        <f>'Расчет субсидий'!D184-1</f>
        <v>-0.8312078767123291</v>
      </c>
      <c r="D184" s="54">
        <f>C184*'Расчет субсидий'!E184</f>
        <v>-12.468118150684937</v>
      </c>
      <c r="E184" s="50">
        <f t="shared" si="21"/>
        <v>-53.054545454545455</v>
      </c>
      <c r="F184" s="54">
        <f>'Расчет субсидий'!F184-1</f>
        <v>0</v>
      </c>
      <c r="G184" s="54">
        <f>F184*'Расчет субсидий'!G184</f>
        <v>0</v>
      </c>
      <c r="H184" s="50">
        <f t="shared" si="14"/>
        <v>0</v>
      </c>
      <c r="I184" s="49">
        <f t="shared" si="15"/>
        <v>-12.468118150684937</v>
      </c>
    </row>
    <row r="185" spans="1:9" ht="15" customHeight="1">
      <c r="A185" s="31" t="s">
        <v>169</v>
      </c>
      <c r="B185" s="47">
        <f>'Расчет субсидий'!L185</f>
        <v>-36.36363636363636</v>
      </c>
      <c r="C185" s="54">
        <f>'Расчет субсидий'!D185-1</f>
        <v>-0.8047309734513276</v>
      </c>
      <c r="D185" s="54">
        <f>C185*'Расчет субсидий'!E185</f>
        <v>-12.070964601769914</v>
      </c>
      <c r="E185" s="50">
        <f t="shared" si="21"/>
        <v>-36.36363636363636</v>
      </c>
      <c r="F185" s="54">
        <f>'Расчет субсидий'!F185-1</f>
        <v>0</v>
      </c>
      <c r="G185" s="54">
        <f>F185*'Расчет субсидий'!G185</f>
        <v>0</v>
      </c>
      <c r="H185" s="50">
        <f t="shared" ref="H185:H247" si="22">$B185*G185/$I185</f>
        <v>0</v>
      </c>
      <c r="I185" s="49">
        <f t="shared" ref="I185:I247" si="23">D185+G185</f>
        <v>-12.070964601769914</v>
      </c>
    </row>
    <row r="186" spans="1:9" ht="15" customHeight="1">
      <c r="A186" s="31" t="s">
        <v>170</v>
      </c>
      <c r="B186" s="47">
        <f>'Расчет субсидий'!L186</f>
        <v>-27.972727272727269</v>
      </c>
      <c r="C186" s="54">
        <f>'Расчет субсидий'!D186-1</f>
        <v>-0.59594473033151985</v>
      </c>
      <c r="D186" s="54">
        <f>C186*'Расчет субсидий'!E186</f>
        <v>-8.9391709549727985</v>
      </c>
      <c r="E186" s="50">
        <f t="shared" si="21"/>
        <v>-27.972727272727269</v>
      </c>
      <c r="F186" s="54">
        <f>'Расчет субсидий'!F186-1</f>
        <v>0</v>
      </c>
      <c r="G186" s="54">
        <f>F186*'Расчет субсидий'!G186</f>
        <v>0</v>
      </c>
      <c r="H186" s="50">
        <f t="shared" si="22"/>
        <v>0</v>
      </c>
      <c r="I186" s="49">
        <f t="shared" si="23"/>
        <v>-8.9391709549727985</v>
      </c>
    </row>
    <row r="187" spans="1:9" ht="15" customHeight="1">
      <c r="A187" s="31" t="s">
        <v>171</v>
      </c>
      <c r="B187" s="47">
        <f>'Расчет субсидий'!L187</f>
        <v>-45.445454545454552</v>
      </c>
      <c r="C187" s="54">
        <f>'Расчет субсидий'!D187-1</f>
        <v>-0.59334669756662883</v>
      </c>
      <c r="D187" s="54">
        <f>C187*'Расчет субсидий'!E187</f>
        <v>-8.9002004634994325</v>
      </c>
      <c r="E187" s="50">
        <f t="shared" si="21"/>
        <v>-45.445454545454552</v>
      </c>
      <c r="F187" s="54">
        <f>'Расчет субсидий'!F187-1</f>
        <v>0</v>
      </c>
      <c r="G187" s="54">
        <f>F187*'Расчет субсидий'!G187</f>
        <v>0</v>
      </c>
      <c r="H187" s="50">
        <f t="shared" si="22"/>
        <v>0</v>
      </c>
      <c r="I187" s="49">
        <f t="shared" si="23"/>
        <v>-8.9002004634994325</v>
      </c>
    </row>
    <row r="188" spans="1:9" ht="15" customHeight="1">
      <c r="A188" s="30" t="s">
        <v>172</v>
      </c>
      <c r="B188" s="51"/>
      <c r="C188" s="52"/>
      <c r="D188" s="52"/>
      <c r="E188" s="53"/>
      <c r="F188" s="53"/>
      <c r="G188" s="53"/>
      <c r="H188" s="53"/>
      <c r="I188" s="53"/>
    </row>
    <row r="189" spans="1:9" ht="15" customHeight="1">
      <c r="A189" s="31" t="s">
        <v>173</v>
      </c>
      <c r="B189" s="47">
        <f>'Расчет субсидий'!L189</f>
        <v>-52.690909090909088</v>
      </c>
      <c r="C189" s="54">
        <f>'Расчет субсидий'!D189-1</f>
        <v>-0.75004137214137134</v>
      </c>
      <c r="D189" s="54">
        <f>C189*'Расчет субсидий'!E189</f>
        <v>-11.25062058212057</v>
      </c>
      <c r="E189" s="50">
        <f t="shared" ref="E189:E201" si="24">$B189*D189/$I189</f>
        <v>-52.690909090909088</v>
      </c>
      <c r="F189" s="54">
        <f>'Расчет субсидий'!F189-1</f>
        <v>0</v>
      </c>
      <c r="G189" s="54">
        <f>F189*'Расчет субсидий'!G189</f>
        <v>0</v>
      </c>
      <c r="H189" s="50">
        <f t="shared" si="22"/>
        <v>0</v>
      </c>
      <c r="I189" s="49">
        <f t="shared" si="23"/>
        <v>-11.25062058212057</v>
      </c>
    </row>
    <row r="190" spans="1:9" ht="15" customHeight="1">
      <c r="A190" s="31" t="s">
        <v>174</v>
      </c>
      <c r="B190" s="47">
        <f>'Расчет субсидий'!L190</f>
        <v>-32.354545454545452</v>
      </c>
      <c r="C190" s="54">
        <f>'Расчет субсидий'!D190-1</f>
        <v>-0.59043295711061061</v>
      </c>
      <c r="D190" s="54">
        <f>C190*'Расчет субсидий'!E190</f>
        <v>-8.8564943566591587</v>
      </c>
      <c r="E190" s="50">
        <f t="shared" si="24"/>
        <v>-32.354545454545452</v>
      </c>
      <c r="F190" s="54">
        <f>'Расчет субсидий'!F190-1</f>
        <v>0</v>
      </c>
      <c r="G190" s="54">
        <f>F190*'Расчет субсидий'!G190</f>
        <v>0</v>
      </c>
      <c r="H190" s="50">
        <f t="shared" si="22"/>
        <v>0</v>
      </c>
      <c r="I190" s="49">
        <f t="shared" si="23"/>
        <v>-8.8564943566591587</v>
      </c>
    </row>
    <row r="191" spans="1:9" ht="15" customHeight="1">
      <c r="A191" s="31" t="s">
        <v>175</v>
      </c>
      <c r="B191" s="47">
        <f>'Расчет субсидий'!L191</f>
        <v>-85.354545454545473</v>
      </c>
      <c r="C191" s="54">
        <f>'Расчет субсидий'!D191-1</f>
        <v>-0.92704314928425369</v>
      </c>
      <c r="D191" s="54">
        <f>C191*'Расчет субсидий'!E191</f>
        <v>-13.905647239263805</v>
      </c>
      <c r="E191" s="50">
        <f t="shared" si="24"/>
        <v>-85.354545454545473</v>
      </c>
      <c r="F191" s="54">
        <f>'Расчет субсидий'!F191-1</f>
        <v>0</v>
      </c>
      <c r="G191" s="54">
        <f>F191*'Расчет субсидий'!G191</f>
        <v>0</v>
      </c>
      <c r="H191" s="50">
        <f t="shared" si="22"/>
        <v>0</v>
      </c>
      <c r="I191" s="49">
        <f t="shared" si="23"/>
        <v>-13.905647239263805</v>
      </c>
    </row>
    <row r="192" spans="1:9" ht="15" customHeight="1">
      <c r="A192" s="31" t="s">
        <v>176</v>
      </c>
      <c r="B192" s="47">
        <f>'Расчет субсидий'!L192</f>
        <v>-14.090909090909093</v>
      </c>
      <c r="C192" s="54">
        <f>'Расчет субсидий'!D192-1</f>
        <v>-0.2937694146363935</v>
      </c>
      <c r="D192" s="54">
        <f>C192*'Расчет субсидий'!E192</f>
        <v>-4.4065412195459022</v>
      </c>
      <c r="E192" s="50">
        <f t="shared" si="24"/>
        <v>-14.090909090909093</v>
      </c>
      <c r="F192" s="54">
        <f>'Расчет субсидий'!F192-1</f>
        <v>0</v>
      </c>
      <c r="G192" s="54">
        <f>F192*'Расчет субсидий'!G192</f>
        <v>0</v>
      </c>
      <c r="H192" s="50">
        <f t="shared" si="22"/>
        <v>0</v>
      </c>
      <c r="I192" s="49">
        <f t="shared" si="23"/>
        <v>-4.4065412195459022</v>
      </c>
    </row>
    <row r="193" spans="1:9" ht="15" customHeight="1">
      <c r="A193" s="31" t="s">
        <v>177</v>
      </c>
      <c r="B193" s="47">
        <f>'Расчет субсидий'!L193</f>
        <v>17.281818181818181</v>
      </c>
      <c r="C193" s="54">
        <f>'Расчет субсидий'!D193-1</f>
        <v>0.30000000000000004</v>
      </c>
      <c r="D193" s="54">
        <f>C193*'Расчет субсидий'!E193</f>
        <v>4.5000000000000009</v>
      </c>
      <c r="E193" s="50">
        <f t="shared" si="24"/>
        <v>17.281818181818181</v>
      </c>
      <c r="F193" s="54">
        <f>'Расчет субсидий'!F193-1</f>
        <v>0</v>
      </c>
      <c r="G193" s="54">
        <f>F193*'Расчет субсидий'!G193</f>
        <v>0</v>
      </c>
      <c r="H193" s="50">
        <f t="shared" si="22"/>
        <v>0</v>
      </c>
      <c r="I193" s="49">
        <f t="shared" si="23"/>
        <v>4.5000000000000009</v>
      </c>
    </row>
    <row r="194" spans="1:9" ht="15" customHeight="1">
      <c r="A194" s="31" t="s">
        <v>178</v>
      </c>
      <c r="B194" s="47">
        <f>'Расчет субсидий'!L194</f>
        <v>-54.263636363636358</v>
      </c>
      <c r="C194" s="54">
        <f>'Расчет субсидий'!D194-1</f>
        <v>-0.77784140669313639</v>
      </c>
      <c r="D194" s="54">
        <f>C194*'Расчет субсидий'!E194</f>
        <v>-11.667621100397046</v>
      </c>
      <c r="E194" s="50">
        <f t="shared" si="24"/>
        <v>-54.263636363636365</v>
      </c>
      <c r="F194" s="54">
        <f>'Расчет субсидий'!F194-1</f>
        <v>0</v>
      </c>
      <c r="G194" s="54">
        <f>F194*'Расчет субсидий'!G194</f>
        <v>0</v>
      </c>
      <c r="H194" s="50">
        <f t="shared" si="22"/>
        <v>0</v>
      </c>
      <c r="I194" s="49">
        <f t="shared" si="23"/>
        <v>-11.667621100397046</v>
      </c>
    </row>
    <row r="195" spans="1:9" ht="15" customHeight="1">
      <c r="A195" s="31" t="s">
        <v>179</v>
      </c>
      <c r="B195" s="47">
        <f>'Расчет субсидий'!L195</f>
        <v>-66.672727272727258</v>
      </c>
      <c r="C195" s="54">
        <f>'Расчет субсидий'!D195-1</f>
        <v>-0.88696636917718763</v>
      </c>
      <c r="D195" s="54">
        <f>C195*'Расчет субсидий'!E195</f>
        <v>-13.304495537657814</v>
      </c>
      <c r="E195" s="50">
        <f t="shared" si="24"/>
        <v>-66.672727272727258</v>
      </c>
      <c r="F195" s="54">
        <f>'Расчет субсидий'!F195-1</f>
        <v>0</v>
      </c>
      <c r="G195" s="54">
        <f>F195*'Расчет субсидий'!G195</f>
        <v>0</v>
      </c>
      <c r="H195" s="50">
        <f t="shared" si="22"/>
        <v>0</v>
      </c>
      <c r="I195" s="49">
        <f t="shared" si="23"/>
        <v>-13.304495537657814</v>
      </c>
    </row>
    <row r="196" spans="1:9" ht="15" customHeight="1">
      <c r="A196" s="31" t="s">
        <v>180</v>
      </c>
      <c r="B196" s="47">
        <f>'Расчет субсидий'!L196</f>
        <v>16.236363636363635</v>
      </c>
      <c r="C196" s="54">
        <f>'Расчет субсидий'!D196-1</f>
        <v>0.30000000000000004</v>
      </c>
      <c r="D196" s="54">
        <f>C196*'Расчет субсидий'!E196</f>
        <v>4.5000000000000009</v>
      </c>
      <c r="E196" s="50">
        <f t="shared" si="24"/>
        <v>16.236363636363635</v>
      </c>
      <c r="F196" s="54">
        <f>'Расчет субсидий'!F196-1</f>
        <v>0</v>
      </c>
      <c r="G196" s="54">
        <f>F196*'Расчет субсидий'!G196</f>
        <v>0</v>
      </c>
      <c r="H196" s="50">
        <f t="shared" si="22"/>
        <v>0</v>
      </c>
      <c r="I196" s="49">
        <f t="shared" si="23"/>
        <v>4.5000000000000009</v>
      </c>
    </row>
    <row r="197" spans="1:9" ht="15" customHeight="1">
      <c r="A197" s="31" t="s">
        <v>181</v>
      </c>
      <c r="B197" s="47">
        <f>'Расчет субсидий'!L197</f>
        <v>-27.836363636363629</v>
      </c>
      <c r="C197" s="54">
        <f>'Расчет субсидий'!D197-1</f>
        <v>-0.31375588156123801</v>
      </c>
      <c r="D197" s="54">
        <f>C197*'Расчет субсидий'!E197</f>
        <v>-4.7063382234185704</v>
      </c>
      <c r="E197" s="50">
        <f t="shared" si="24"/>
        <v>-27.836363636363629</v>
      </c>
      <c r="F197" s="54">
        <f>'Расчет субсидий'!F197-1</f>
        <v>0</v>
      </c>
      <c r="G197" s="54">
        <f>F197*'Расчет субсидий'!G197</f>
        <v>0</v>
      </c>
      <c r="H197" s="50">
        <f t="shared" si="22"/>
        <v>0</v>
      </c>
      <c r="I197" s="49">
        <f t="shared" si="23"/>
        <v>-4.7063382234185704</v>
      </c>
    </row>
    <row r="198" spans="1:9" ht="15" customHeight="1">
      <c r="A198" s="31" t="s">
        <v>182</v>
      </c>
      <c r="B198" s="47">
        <f>'Расчет субсидий'!L198</f>
        <v>-18.290909090909096</v>
      </c>
      <c r="C198" s="54">
        <f>'Расчет субсидий'!D198-1</f>
        <v>-0.24977508038585217</v>
      </c>
      <c r="D198" s="54">
        <f>C198*'Расчет субсидий'!E198</f>
        <v>-3.7466262057877824</v>
      </c>
      <c r="E198" s="50">
        <f t="shared" si="24"/>
        <v>-18.290909090909096</v>
      </c>
      <c r="F198" s="54">
        <f>'Расчет субсидий'!F198-1</f>
        <v>0</v>
      </c>
      <c r="G198" s="54">
        <f>F198*'Расчет субсидий'!G198</f>
        <v>0</v>
      </c>
      <c r="H198" s="50">
        <f t="shared" si="22"/>
        <v>0</v>
      </c>
      <c r="I198" s="49">
        <f t="shared" si="23"/>
        <v>-3.7466262057877824</v>
      </c>
    </row>
    <row r="199" spans="1:9" ht="15" customHeight="1">
      <c r="A199" s="31" t="s">
        <v>183</v>
      </c>
      <c r="B199" s="47">
        <f>'Расчет субсидий'!L199</f>
        <v>-36.918181818181807</v>
      </c>
      <c r="C199" s="54">
        <f>'Расчет субсидий'!D199-1</f>
        <v>-0.52248771929824578</v>
      </c>
      <c r="D199" s="54">
        <f>C199*'Расчет субсидий'!E199</f>
        <v>-7.8373157894736867</v>
      </c>
      <c r="E199" s="50">
        <f t="shared" si="24"/>
        <v>-36.918181818181807</v>
      </c>
      <c r="F199" s="54">
        <f>'Расчет субсидий'!F199-1</f>
        <v>0</v>
      </c>
      <c r="G199" s="54">
        <f>F199*'Расчет субсидий'!G199</f>
        <v>0</v>
      </c>
      <c r="H199" s="50">
        <f t="shared" si="22"/>
        <v>0</v>
      </c>
      <c r="I199" s="49">
        <f t="shared" si="23"/>
        <v>-7.8373157894736867</v>
      </c>
    </row>
    <row r="200" spans="1:9" ht="15" customHeight="1">
      <c r="A200" s="31" t="s">
        <v>184</v>
      </c>
      <c r="B200" s="47">
        <f>'Расчет субсидий'!L200</f>
        <v>-10.436363636363637</v>
      </c>
      <c r="C200" s="54">
        <f>'Расчет субсидий'!D200-1</f>
        <v>-0.1489309106098583</v>
      </c>
      <c r="D200" s="54">
        <f>C200*'Расчет субсидий'!E200</f>
        <v>-2.2339636591478746</v>
      </c>
      <c r="E200" s="50">
        <f t="shared" si="24"/>
        <v>-10.436363636363637</v>
      </c>
      <c r="F200" s="54">
        <f>'Расчет субсидий'!F200-1</f>
        <v>0</v>
      </c>
      <c r="G200" s="54">
        <f>F200*'Расчет субсидий'!G200</f>
        <v>0</v>
      </c>
      <c r="H200" s="50">
        <f t="shared" si="22"/>
        <v>0</v>
      </c>
      <c r="I200" s="49">
        <f t="shared" si="23"/>
        <v>-2.2339636591478746</v>
      </c>
    </row>
    <row r="201" spans="1:9" ht="15" customHeight="1">
      <c r="A201" s="31" t="s">
        <v>185</v>
      </c>
      <c r="B201" s="47">
        <f>'Расчет субсидий'!L201</f>
        <v>22.845454545454544</v>
      </c>
      <c r="C201" s="54">
        <f>'Расчет субсидий'!D201-1</f>
        <v>0.29166162039374055</v>
      </c>
      <c r="D201" s="54">
        <f>C201*'Расчет субсидий'!E201</f>
        <v>4.3749243059061085</v>
      </c>
      <c r="E201" s="50">
        <f t="shared" si="24"/>
        <v>22.845454545454544</v>
      </c>
      <c r="F201" s="54">
        <f>'Расчет субсидий'!F201-1</f>
        <v>0</v>
      </c>
      <c r="G201" s="54">
        <f>F201*'Расчет субсидий'!G201</f>
        <v>0</v>
      </c>
      <c r="H201" s="50">
        <f t="shared" si="22"/>
        <v>0</v>
      </c>
      <c r="I201" s="49">
        <f t="shared" si="23"/>
        <v>4.3749243059061085</v>
      </c>
    </row>
    <row r="202" spans="1:9" ht="15" customHeight="1">
      <c r="A202" s="30" t="s">
        <v>186</v>
      </c>
      <c r="B202" s="51"/>
      <c r="C202" s="52"/>
      <c r="D202" s="52"/>
      <c r="E202" s="53"/>
      <c r="F202" s="53"/>
      <c r="G202" s="53"/>
      <c r="H202" s="53"/>
      <c r="I202" s="53"/>
    </row>
    <row r="203" spans="1:9" ht="15" customHeight="1">
      <c r="A203" s="31" t="s">
        <v>187</v>
      </c>
      <c r="B203" s="47">
        <f>'Расчет субсидий'!L203</f>
        <v>23.681818181818187</v>
      </c>
      <c r="C203" s="54">
        <f>'Расчет субсидий'!D203-1</f>
        <v>0.26133805337519611</v>
      </c>
      <c r="D203" s="54">
        <f>C203*'Расчет субсидий'!E203</f>
        <v>3.9200708006279417</v>
      </c>
      <c r="E203" s="50">
        <f t="shared" ref="E203:E214" si="25">$B203*D203/$I203</f>
        <v>23.681818181818187</v>
      </c>
      <c r="F203" s="54">
        <f>'Расчет субсидий'!F203-1</f>
        <v>0</v>
      </c>
      <c r="G203" s="54">
        <f>F203*'Расчет субсидий'!G203</f>
        <v>0</v>
      </c>
      <c r="H203" s="50">
        <f t="shared" si="22"/>
        <v>0</v>
      </c>
      <c r="I203" s="49">
        <f t="shared" si="23"/>
        <v>3.9200708006279417</v>
      </c>
    </row>
    <row r="204" spans="1:9" ht="15" customHeight="1">
      <c r="A204" s="31" t="s">
        <v>188</v>
      </c>
      <c r="B204" s="47">
        <f>'Расчет субсидий'!L204</f>
        <v>20.990909090909099</v>
      </c>
      <c r="C204" s="54">
        <f>'Расчет субсидий'!D204-1</f>
        <v>0.22119753997539959</v>
      </c>
      <c r="D204" s="54">
        <f>C204*'Расчет субсидий'!E204</f>
        <v>3.3179630996309939</v>
      </c>
      <c r="E204" s="50">
        <f t="shared" si="25"/>
        <v>20.990909090909099</v>
      </c>
      <c r="F204" s="54">
        <f>'Расчет субсидий'!F204-1</f>
        <v>0</v>
      </c>
      <c r="G204" s="54">
        <f>F204*'Расчет субсидий'!G204</f>
        <v>0</v>
      </c>
      <c r="H204" s="50">
        <f t="shared" si="22"/>
        <v>0</v>
      </c>
      <c r="I204" s="49">
        <f t="shared" si="23"/>
        <v>3.3179630996309939</v>
      </c>
    </row>
    <row r="205" spans="1:9" ht="15" customHeight="1">
      <c r="A205" s="31" t="s">
        <v>189</v>
      </c>
      <c r="B205" s="47">
        <f>'Расчет субсидий'!L205</f>
        <v>46.100000000000023</v>
      </c>
      <c r="C205" s="54">
        <f>'Расчет субсидий'!D205-1</f>
        <v>0.25699758560140462</v>
      </c>
      <c r="D205" s="54">
        <f>C205*'Расчет субсидий'!E205</f>
        <v>3.8549637840210691</v>
      </c>
      <c r="E205" s="50">
        <f t="shared" si="25"/>
        <v>46.100000000000023</v>
      </c>
      <c r="F205" s="54">
        <f>'Расчет субсидий'!F205-1</f>
        <v>0</v>
      </c>
      <c r="G205" s="54">
        <f>F205*'Расчет субсидий'!G205</f>
        <v>0</v>
      </c>
      <c r="H205" s="50">
        <f t="shared" si="22"/>
        <v>0</v>
      </c>
      <c r="I205" s="49">
        <f t="shared" si="23"/>
        <v>3.8549637840210691</v>
      </c>
    </row>
    <row r="206" spans="1:9" ht="15" customHeight="1">
      <c r="A206" s="31" t="s">
        <v>190</v>
      </c>
      <c r="B206" s="47">
        <f>'Расчет субсидий'!L206</f>
        <v>-42.918181818181807</v>
      </c>
      <c r="C206" s="54">
        <f>'Расчет субсидий'!D206-1</f>
        <v>-0.47709280868385495</v>
      </c>
      <c r="D206" s="54">
        <f>C206*'Расчет субсидий'!E206</f>
        <v>-7.1563921302578244</v>
      </c>
      <c r="E206" s="50">
        <f t="shared" si="25"/>
        <v>-42.918181818181807</v>
      </c>
      <c r="F206" s="54">
        <f>'Расчет субсидий'!F206-1</f>
        <v>0</v>
      </c>
      <c r="G206" s="54">
        <f>F206*'Расчет субсидий'!G206</f>
        <v>0</v>
      </c>
      <c r="H206" s="50">
        <f t="shared" si="22"/>
        <v>0</v>
      </c>
      <c r="I206" s="49">
        <f t="shared" si="23"/>
        <v>-7.1563921302578244</v>
      </c>
    </row>
    <row r="207" spans="1:9" ht="15" customHeight="1">
      <c r="A207" s="31" t="s">
        <v>191</v>
      </c>
      <c r="B207" s="47">
        <f>'Расчет субсидий'!L207</f>
        <v>24.76363636363638</v>
      </c>
      <c r="C207" s="54">
        <f>'Расчет субсидий'!D207-1</f>
        <v>0.25046151937984495</v>
      </c>
      <c r="D207" s="54">
        <f>C207*'Расчет субсидий'!E207</f>
        <v>3.7569227906976743</v>
      </c>
      <c r="E207" s="50">
        <f t="shared" si="25"/>
        <v>24.76363636363638</v>
      </c>
      <c r="F207" s="54">
        <f>'Расчет субсидий'!F207-1</f>
        <v>0</v>
      </c>
      <c r="G207" s="54">
        <f>F207*'Расчет субсидий'!G207</f>
        <v>0</v>
      </c>
      <c r="H207" s="50">
        <f t="shared" si="22"/>
        <v>0</v>
      </c>
      <c r="I207" s="49">
        <f t="shared" si="23"/>
        <v>3.7569227906976743</v>
      </c>
    </row>
    <row r="208" spans="1:9" ht="15" customHeight="1">
      <c r="A208" s="31" t="s">
        <v>192</v>
      </c>
      <c r="B208" s="47">
        <f>'Расчет субсидий'!L208</f>
        <v>-129.89090909090908</v>
      </c>
      <c r="C208" s="54">
        <f>'Расчет субсидий'!D208-1</f>
        <v>-0.58807709720372947</v>
      </c>
      <c r="D208" s="54">
        <f>C208*'Расчет субсидий'!E208</f>
        <v>-8.8211564580559418</v>
      </c>
      <c r="E208" s="50">
        <f t="shared" si="25"/>
        <v>-129.89090909090908</v>
      </c>
      <c r="F208" s="54">
        <f>'Расчет субсидий'!F208-1</f>
        <v>0</v>
      </c>
      <c r="G208" s="54">
        <f>F208*'Расчет субсидий'!G208</f>
        <v>0</v>
      </c>
      <c r="H208" s="50">
        <f t="shared" si="22"/>
        <v>0</v>
      </c>
      <c r="I208" s="49">
        <f t="shared" si="23"/>
        <v>-8.8211564580559418</v>
      </c>
    </row>
    <row r="209" spans="1:9" ht="15" customHeight="1">
      <c r="A209" s="31" t="s">
        <v>193</v>
      </c>
      <c r="B209" s="47">
        <f>'Расчет субсидий'!L209</f>
        <v>34.990909090909042</v>
      </c>
      <c r="C209" s="54">
        <f>'Расчет субсидий'!D209-1</f>
        <v>0.14276088459583214</v>
      </c>
      <c r="D209" s="54">
        <f>C209*'Расчет субсидий'!E209</f>
        <v>2.1414132689374821</v>
      </c>
      <c r="E209" s="50">
        <f t="shared" si="25"/>
        <v>34.990909090909042</v>
      </c>
      <c r="F209" s="54">
        <f>'Расчет субсидий'!F209-1</f>
        <v>0</v>
      </c>
      <c r="G209" s="54">
        <f>F209*'Расчет субсидий'!G209</f>
        <v>0</v>
      </c>
      <c r="H209" s="50">
        <f t="shared" si="22"/>
        <v>0</v>
      </c>
      <c r="I209" s="49">
        <f t="shared" si="23"/>
        <v>2.1414132689374821</v>
      </c>
    </row>
    <row r="210" spans="1:9" ht="15" customHeight="1">
      <c r="A210" s="31" t="s">
        <v>194</v>
      </c>
      <c r="B210" s="47">
        <f>'Расчет субсидий'!L210</f>
        <v>-79.900000000000006</v>
      </c>
      <c r="C210" s="54">
        <f>'Расчет субсидий'!D210-1</f>
        <v>-0.80659652495378875</v>
      </c>
      <c r="D210" s="54">
        <f>C210*'Расчет субсидий'!E210</f>
        <v>-12.09894787430683</v>
      </c>
      <c r="E210" s="50">
        <f t="shared" si="25"/>
        <v>-79.900000000000006</v>
      </c>
      <c r="F210" s="54">
        <f>'Расчет субсидий'!F210-1</f>
        <v>0</v>
      </c>
      <c r="G210" s="54">
        <f>F210*'Расчет субсидий'!G210</f>
        <v>0</v>
      </c>
      <c r="H210" s="50">
        <f t="shared" si="22"/>
        <v>0</v>
      </c>
      <c r="I210" s="49">
        <f t="shared" si="23"/>
        <v>-12.09894787430683</v>
      </c>
    </row>
    <row r="211" spans="1:9" ht="15" customHeight="1">
      <c r="A211" s="31" t="s">
        <v>195</v>
      </c>
      <c r="B211" s="47">
        <f>'Расчет субсидий'!L211</f>
        <v>-8.5909090909090935</v>
      </c>
      <c r="C211" s="54">
        <f>'Расчет субсидий'!D211-1</f>
        <v>-9.1374910820451793E-2</v>
      </c>
      <c r="D211" s="54">
        <f>C211*'Расчет субсидий'!E211</f>
        <v>-1.3706236623067769</v>
      </c>
      <c r="E211" s="50">
        <f t="shared" si="25"/>
        <v>-8.5909090909090935</v>
      </c>
      <c r="F211" s="54">
        <f>'Расчет субсидий'!F211-1</f>
        <v>0</v>
      </c>
      <c r="G211" s="54">
        <f>F211*'Расчет субсидий'!G211</f>
        <v>0</v>
      </c>
      <c r="H211" s="50">
        <f t="shared" si="22"/>
        <v>0</v>
      </c>
      <c r="I211" s="49">
        <f t="shared" si="23"/>
        <v>-1.3706236623067769</v>
      </c>
    </row>
    <row r="212" spans="1:9" ht="15" customHeight="1">
      <c r="A212" s="31" t="s">
        <v>196</v>
      </c>
      <c r="B212" s="47">
        <f>'Расчет субсидий'!L212</f>
        <v>50.345454545454572</v>
      </c>
      <c r="C212" s="54">
        <f>'Расчет субсидий'!D212-1</f>
        <v>0.30000000000000004</v>
      </c>
      <c r="D212" s="54">
        <f>C212*'Расчет субсидий'!E212</f>
        <v>4.5000000000000009</v>
      </c>
      <c r="E212" s="50">
        <f t="shared" si="25"/>
        <v>50.345454545454572</v>
      </c>
      <c r="F212" s="54">
        <f>'Расчет субсидий'!F212-1</f>
        <v>0</v>
      </c>
      <c r="G212" s="54">
        <f>F212*'Расчет субсидий'!G212</f>
        <v>0</v>
      </c>
      <c r="H212" s="50">
        <f t="shared" si="22"/>
        <v>0</v>
      </c>
      <c r="I212" s="49">
        <f t="shared" si="23"/>
        <v>4.5000000000000009</v>
      </c>
    </row>
    <row r="213" spans="1:9" ht="15" customHeight="1">
      <c r="A213" s="31" t="s">
        <v>197</v>
      </c>
      <c r="B213" s="47">
        <f>'Расчет субсидий'!L213</f>
        <v>-44.61818181818181</v>
      </c>
      <c r="C213" s="54">
        <f>'Расчет субсидий'!D213-1</f>
        <v>-0.43768242811501479</v>
      </c>
      <c r="D213" s="54">
        <f>C213*'Расчет субсидий'!E213</f>
        <v>-6.5652364217252215</v>
      </c>
      <c r="E213" s="50">
        <f t="shared" si="25"/>
        <v>-44.618181818181803</v>
      </c>
      <c r="F213" s="54">
        <f>'Расчет субсидий'!F213-1</f>
        <v>0</v>
      </c>
      <c r="G213" s="54">
        <f>F213*'Расчет субсидий'!G213</f>
        <v>0</v>
      </c>
      <c r="H213" s="50">
        <f t="shared" si="22"/>
        <v>0</v>
      </c>
      <c r="I213" s="49">
        <f t="shared" si="23"/>
        <v>-6.5652364217252215</v>
      </c>
    </row>
    <row r="214" spans="1:9" ht="15" customHeight="1">
      <c r="A214" s="31" t="s">
        <v>198</v>
      </c>
      <c r="B214" s="47">
        <f>'Расчет субсидий'!L214</f>
        <v>7.672727272727272</v>
      </c>
      <c r="C214" s="54">
        <f>'Расчет субсидий'!D214-1</f>
        <v>0.10964556962024941</v>
      </c>
      <c r="D214" s="54">
        <f>C214*'Расчет субсидий'!E214</f>
        <v>1.6446835443037411</v>
      </c>
      <c r="E214" s="50">
        <f t="shared" si="25"/>
        <v>7.672727272727272</v>
      </c>
      <c r="F214" s="54">
        <f>'Расчет субсидий'!F214-1</f>
        <v>0</v>
      </c>
      <c r="G214" s="54">
        <f>F214*'Расчет субсидий'!G214</f>
        <v>0</v>
      </c>
      <c r="H214" s="50">
        <f t="shared" si="22"/>
        <v>0</v>
      </c>
      <c r="I214" s="49">
        <f t="shared" si="23"/>
        <v>1.6446835443037411</v>
      </c>
    </row>
    <row r="215" spans="1:9" ht="15" customHeight="1">
      <c r="A215" s="30" t="s">
        <v>199</v>
      </c>
      <c r="B215" s="51"/>
      <c r="C215" s="52"/>
      <c r="D215" s="52"/>
      <c r="E215" s="53"/>
      <c r="F215" s="53"/>
      <c r="G215" s="53"/>
      <c r="H215" s="53"/>
      <c r="I215" s="53"/>
    </row>
    <row r="216" spans="1:9" ht="15" customHeight="1">
      <c r="A216" s="31" t="s">
        <v>200</v>
      </c>
      <c r="B216" s="47">
        <f>'Расчет субсидий'!L216</f>
        <v>-5.4545454545447569E-2</v>
      </c>
      <c r="C216" s="54">
        <f>'Расчет субсидий'!D216-1</f>
        <v>-1.0356789444769809E-3</v>
      </c>
      <c r="D216" s="54">
        <f>C216*'Расчет субсидий'!E216</f>
        <v>-1.5535184167154714E-2</v>
      </c>
      <c r="E216" s="50">
        <f t="shared" ref="E216:E228" si="26">$B216*D216/$I216</f>
        <v>-5.4545454545447569E-2</v>
      </c>
      <c r="F216" s="54">
        <f>'Расчет субсидий'!F216-1</f>
        <v>0</v>
      </c>
      <c r="G216" s="54">
        <f>F216*'Расчет субсидий'!G216</f>
        <v>0</v>
      </c>
      <c r="H216" s="50">
        <f t="shared" si="22"/>
        <v>0</v>
      </c>
      <c r="I216" s="49">
        <f t="shared" si="23"/>
        <v>-1.5535184167154714E-2</v>
      </c>
    </row>
    <row r="217" spans="1:9" ht="15" customHeight="1">
      <c r="A217" s="31" t="s">
        <v>201</v>
      </c>
      <c r="B217" s="47">
        <f>'Расчет субсидий'!L217</f>
        <v>-27.181818181818187</v>
      </c>
      <c r="C217" s="54">
        <f>'Расчет субсидий'!D217-1</f>
        <v>-0.23350789186237053</v>
      </c>
      <c r="D217" s="54">
        <f>C217*'Расчет субсидий'!E217</f>
        <v>-3.502618377935558</v>
      </c>
      <c r="E217" s="50">
        <f t="shared" si="26"/>
        <v>-27.181818181818187</v>
      </c>
      <c r="F217" s="54">
        <f>'Расчет субсидий'!F217-1</f>
        <v>0</v>
      </c>
      <c r="G217" s="54">
        <f>F217*'Расчет субсидий'!G217</f>
        <v>0</v>
      </c>
      <c r="H217" s="50">
        <f t="shared" si="22"/>
        <v>0</v>
      </c>
      <c r="I217" s="49">
        <f t="shared" si="23"/>
        <v>-3.502618377935558</v>
      </c>
    </row>
    <row r="218" spans="1:9" ht="15" customHeight="1">
      <c r="A218" s="31" t="s">
        <v>202</v>
      </c>
      <c r="B218" s="47">
        <f>'Расчет субсидий'!L218</f>
        <v>-0.34545454545454546</v>
      </c>
      <c r="C218" s="54">
        <f>'Расчет субсидий'!D218-1</f>
        <v>-0.37623293858671469</v>
      </c>
      <c r="D218" s="54">
        <f>C218*'Расчет субсидий'!E218</f>
        <v>-5.6434940788007202</v>
      </c>
      <c r="E218" s="50">
        <f t="shared" si="26"/>
        <v>-0.34545454545454546</v>
      </c>
      <c r="F218" s="54">
        <f>'Расчет субсидий'!F218-1</f>
        <v>0</v>
      </c>
      <c r="G218" s="54">
        <f>F218*'Расчет субсидий'!G218</f>
        <v>0</v>
      </c>
      <c r="H218" s="50">
        <f t="shared" si="22"/>
        <v>0</v>
      </c>
      <c r="I218" s="49">
        <f t="shared" si="23"/>
        <v>-5.6434940788007202</v>
      </c>
    </row>
    <row r="219" spans="1:9" ht="15" customHeight="1">
      <c r="A219" s="31" t="s">
        <v>203</v>
      </c>
      <c r="B219" s="47">
        <f>'Расчет субсидий'!L219</f>
        <v>-28.654545454545456</v>
      </c>
      <c r="C219" s="54">
        <f>'Расчет субсидий'!D219-1</f>
        <v>-0.39311751434034403</v>
      </c>
      <c r="D219" s="54">
        <f>C219*'Расчет субсидий'!E219</f>
        <v>-5.8967627151051607</v>
      </c>
      <c r="E219" s="50">
        <f t="shared" si="26"/>
        <v>-28.654545454545456</v>
      </c>
      <c r="F219" s="54">
        <f>'Расчет субсидий'!F219-1</f>
        <v>0</v>
      </c>
      <c r="G219" s="54">
        <f>F219*'Расчет субсидий'!G219</f>
        <v>0</v>
      </c>
      <c r="H219" s="50">
        <f t="shared" si="22"/>
        <v>0</v>
      </c>
      <c r="I219" s="49">
        <f t="shared" si="23"/>
        <v>-5.8967627151051607</v>
      </c>
    </row>
    <row r="220" spans="1:9" ht="15" customHeight="1">
      <c r="A220" s="31" t="s">
        <v>204</v>
      </c>
      <c r="B220" s="47">
        <f>'Расчет субсидий'!L220</f>
        <v>-66.336363636363615</v>
      </c>
      <c r="C220" s="54">
        <f>'Расчет субсидий'!D220-1</f>
        <v>-0.41804479721900334</v>
      </c>
      <c r="D220" s="54">
        <f>C220*'Расчет субсидий'!E220</f>
        <v>-6.2706719582850496</v>
      </c>
      <c r="E220" s="50">
        <f t="shared" si="26"/>
        <v>-66.336363636363615</v>
      </c>
      <c r="F220" s="54">
        <f>'Расчет субсидий'!F220-1</f>
        <v>0</v>
      </c>
      <c r="G220" s="54">
        <f>F220*'Расчет субсидий'!G220</f>
        <v>0</v>
      </c>
      <c r="H220" s="50">
        <f t="shared" si="22"/>
        <v>0</v>
      </c>
      <c r="I220" s="49">
        <f t="shared" si="23"/>
        <v>-6.2706719582850496</v>
      </c>
    </row>
    <row r="221" spans="1:9" ht="15" customHeight="1">
      <c r="A221" s="31" t="s">
        <v>205</v>
      </c>
      <c r="B221" s="47">
        <f>'Расчет субсидий'!L221</f>
        <v>-33.799999999999997</v>
      </c>
      <c r="C221" s="54">
        <f>'Расчет субсидий'!D221-1</f>
        <v>-0.44337816964285703</v>
      </c>
      <c r="D221" s="54">
        <f>C221*'Расчет субсидий'!E221</f>
        <v>-6.6506725446428554</v>
      </c>
      <c r="E221" s="50">
        <f t="shared" si="26"/>
        <v>-33.799999999999997</v>
      </c>
      <c r="F221" s="54">
        <f>'Расчет субсидий'!F221-1</f>
        <v>0</v>
      </c>
      <c r="G221" s="54">
        <f>F221*'Расчет субсидий'!G221</f>
        <v>0</v>
      </c>
      <c r="H221" s="50">
        <f t="shared" si="22"/>
        <v>0</v>
      </c>
      <c r="I221" s="49">
        <f t="shared" si="23"/>
        <v>-6.6506725446428554</v>
      </c>
    </row>
    <row r="222" spans="1:9" ht="15" customHeight="1">
      <c r="A222" s="31" t="s">
        <v>206</v>
      </c>
      <c r="B222" s="47">
        <f>'Расчет субсидий'!L222</f>
        <v>-0.64545454545454595</v>
      </c>
      <c r="C222" s="54">
        <f>'Расчет субсидий'!D222-1</f>
        <v>-0.22727190422092047</v>
      </c>
      <c r="D222" s="54">
        <f>C222*'Расчет субсидий'!E222</f>
        <v>-3.4090785633138072</v>
      </c>
      <c r="E222" s="50">
        <f t="shared" si="26"/>
        <v>-0.64545454545454595</v>
      </c>
      <c r="F222" s="54">
        <f>'Расчет субсидий'!F222-1</f>
        <v>0</v>
      </c>
      <c r="G222" s="54">
        <f>F222*'Расчет субсидий'!G222</f>
        <v>0</v>
      </c>
      <c r="H222" s="50">
        <f t="shared" si="22"/>
        <v>0</v>
      </c>
      <c r="I222" s="49">
        <f t="shared" si="23"/>
        <v>-3.4090785633138072</v>
      </c>
    </row>
    <row r="223" spans="1:9" ht="15" customHeight="1">
      <c r="A223" s="31" t="s">
        <v>207</v>
      </c>
      <c r="B223" s="47">
        <f>'Расчет субсидий'!L223</f>
        <v>-42.472727272727269</v>
      </c>
      <c r="C223" s="54">
        <f>'Расчет субсидий'!D223-1</f>
        <v>-0.33986643338175038</v>
      </c>
      <c r="D223" s="54">
        <f>C223*'Расчет субсидий'!E223</f>
        <v>-5.0979965007262553</v>
      </c>
      <c r="E223" s="50">
        <f t="shared" si="26"/>
        <v>-42.472727272727269</v>
      </c>
      <c r="F223" s="54">
        <f>'Расчет субсидий'!F223-1</f>
        <v>0</v>
      </c>
      <c r="G223" s="54">
        <f>F223*'Расчет субсидий'!G223</f>
        <v>0</v>
      </c>
      <c r="H223" s="50">
        <f t="shared" si="22"/>
        <v>0</v>
      </c>
      <c r="I223" s="49">
        <f t="shared" si="23"/>
        <v>-5.0979965007262553</v>
      </c>
    </row>
    <row r="224" spans="1:9" ht="15" customHeight="1">
      <c r="A224" s="31" t="s">
        <v>208</v>
      </c>
      <c r="B224" s="47">
        <f>'Расчет субсидий'!L224</f>
        <v>-3.2272727272727266</v>
      </c>
      <c r="C224" s="54">
        <f>'Расчет субсидий'!D224-1</f>
        <v>-0.25855592843923514</v>
      </c>
      <c r="D224" s="54">
        <f>C224*'Расчет субсидий'!E224</f>
        <v>-3.8783389265885271</v>
      </c>
      <c r="E224" s="50">
        <f t="shared" si="26"/>
        <v>-3.2272727272727266</v>
      </c>
      <c r="F224" s="54">
        <f>'Расчет субсидий'!F224-1</f>
        <v>0</v>
      </c>
      <c r="G224" s="54">
        <f>F224*'Расчет субсидий'!G224</f>
        <v>0</v>
      </c>
      <c r="H224" s="50">
        <f t="shared" si="22"/>
        <v>0</v>
      </c>
      <c r="I224" s="49">
        <f t="shared" si="23"/>
        <v>-3.8783389265885271</v>
      </c>
    </row>
    <row r="225" spans="1:9" ht="15" customHeight="1">
      <c r="A225" s="31" t="s">
        <v>209</v>
      </c>
      <c r="B225" s="47">
        <f>'Расчет субсидий'!L225</f>
        <v>-43.145454545454548</v>
      </c>
      <c r="C225" s="54">
        <f>'Расчет субсидий'!D225-1</f>
        <v>-0.77698541762805773</v>
      </c>
      <c r="D225" s="54">
        <f>C225*'Расчет субсидий'!E225</f>
        <v>-11.654781264420865</v>
      </c>
      <c r="E225" s="50">
        <f t="shared" si="26"/>
        <v>-43.145454545454548</v>
      </c>
      <c r="F225" s="54">
        <f>'Расчет субсидий'!F225-1</f>
        <v>0</v>
      </c>
      <c r="G225" s="54">
        <f>F225*'Расчет субсидий'!G225</f>
        <v>0</v>
      </c>
      <c r="H225" s="50">
        <f t="shared" si="22"/>
        <v>0</v>
      </c>
      <c r="I225" s="49">
        <f t="shared" si="23"/>
        <v>-11.654781264420865</v>
      </c>
    </row>
    <row r="226" spans="1:9" ht="15" customHeight="1">
      <c r="A226" s="31" t="s">
        <v>210</v>
      </c>
      <c r="B226" s="47">
        <f>'Расчет субсидий'!L226</f>
        <v>-95.672727272727286</v>
      </c>
      <c r="C226" s="54">
        <f>'Расчет субсидий'!D226-1</f>
        <v>-0.77286446316699087</v>
      </c>
      <c r="D226" s="54">
        <f>C226*'Расчет субсидий'!E226</f>
        <v>-11.592966947504863</v>
      </c>
      <c r="E226" s="50">
        <f t="shared" si="26"/>
        <v>-95.672727272727286</v>
      </c>
      <c r="F226" s="54">
        <f>'Расчет субсидий'!F226-1</f>
        <v>0</v>
      </c>
      <c r="G226" s="54">
        <f>F226*'Расчет субсидий'!G226</f>
        <v>0</v>
      </c>
      <c r="H226" s="50">
        <f t="shared" si="22"/>
        <v>0</v>
      </c>
      <c r="I226" s="49">
        <f t="shared" si="23"/>
        <v>-11.592966947504863</v>
      </c>
    </row>
    <row r="227" spans="1:9" ht="15" customHeight="1">
      <c r="A227" s="31" t="s">
        <v>211</v>
      </c>
      <c r="B227" s="47">
        <f>'Расчет субсидий'!L227</f>
        <v>-3.3636363636363669</v>
      </c>
      <c r="C227" s="54">
        <f>'Расчет субсидий'!D227-1</f>
        <v>-9.7677483568075152E-2</v>
      </c>
      <c r="D227" s="54">
        <f>C227*'Расчет субсидий'!E227</f>
        <v>-1.4651622535211273</v>
      </c>
      <c r="E227" s="50">
        <f t="shared" si="26"/>
        <v>-3.3636363636363669</v>
      </c>
      <c r="F227" s="54">
        <f>'Расчет субсидий'!F227-1</f>
        <v>0</v>
      </c>
      <c r="G227" s="54">
        <f>F227*'Расчет субсидий'!G227</f>
        <v>0</v>
      </c>
      <c r="H227" s="50">
        <f t="shared" si="22"/>
        <v>0</v>
      </c>
      <c r="I227" s="49">
        <f t="shared" si="23"/>
        <v>-1.4651622535211273</v>
      </c>
    </row>
    <row r="228" spans="1:9" ht="15" customHeight="1">
      <c r="A228" s="31" t="s">
        <v>212</v>
      </c>
      <c r="B228" s="47">
        <f>'Расчет субсидий'!L228</f>
        <v>-30.4</v>
      </c>
      <c r="C228" s="54">
        <f>'Расчет субсидий'!D228-1</f>
        <v>-0.61728440944881979</v>
      </c>
      <c r="D228" s="54">
        <f>C228*'Расчет субсидий'!E228</f>
        <v>-9.2592661417322972</v>
      </c>
      <c r="E228" s="50">
        <f t="shared" si="26"/>
        <v>-30.399999999999995</v>
      </c>
      <c r="F228" s="54">
        <f>'Расчет субсидий'!F228-1</f>
        <v>0</v>
      </c>
      <c r="G228" s="54">
        <f>F228*'Расчет субсидий'!G228</f>
        <v>0</v>
      </c>
      <c r="H228" s="50">
        <f t="shared" si="22"/>
        <v>0</v>
      </c>
      <c r="I228" s="49">
        <f t="shared" si="23"/>
        <v>-9.2592661417322972</v>
      </c>
    </row>
    <row r="229" spans="1:9" ht="15" customHeight="1">
      <c r="A229" s="30" t="s">
        <v>213</v>
      </c>
      <c r="B229" s="51"/>
      <c r="C229" s="52"/>
      <c r="D229" s="52"/>
      <c r="E229" s="53"/>
      <c r="F229" s="53"/>
      <c r="G229" s="53"/>
      <c r="H229" s="53"/>
      <c r="I229" s="53"/>
    </row>
    <row r="230" spans="1:9" ht="15" customHeight="1">
      <c r="A230" s="31" t="s">
        <v>214</v>
      </c>
      <c r="B230" s="47">
        <f>'Расчет субсидий'!L230</f>
        <v>-3.5727272727272634</v>
      </c>
      <c r="C230" s="54">
        <f>'Расчет субсидий'!D230-1</f>
        <v>-4.9940583232076841E-2</v>
      </c>
      <c r="D230" s="54">
        <f>C230*'Расчет субсидий'!E230</f>
        <v>-0.74910874848115261</v>
      </c>
      <c r="E230" s="50">
        <f t="shared" ref="E230:E238" si="27">$B230*D230/$I230</f>
        <v>-3.5727272727272639</v>
      </c>
      <c r="F230" s="54">
        <f>'Расчет субсидий'!F230-1</f>
        <v>0</v>
      </c>
      <c r="G230" s="54">
        <f>F230*'Расчет субсидий'!G230</f>
        <v>0</v>
      </c>
      <c r="H230" s="50">
        <f t="shared" si="22"/>
        <v>0</v>
      </c>
      <c r="I230" s="49">
        <f t="shared" si="23"/>
        <v>-0.74910874848115261</v>
      </c>
    </row>
    <row r="231" spans="1:9" ht="15" customHeight="1">
      <c r="A231" s="31" t="s">
        <v>143</v>
      </c>
      <c r="B231" s="47">
        <f>'Расчет субсидий'!L231</f>
        <v>19.400000000000006</v>
      </c>
      <c r="C231" s="54">
        <f>'Расчет субсидий'!D231-1</f>
        <v>0.30000000000000004</v>
      </c>
      <c r="D231" s="54">
        <f>C231*'Расчет субсидий'!E231</f>
        <v>4.5000000000000009</v>
      </c>
      <c r="E231" s="50">
        <f t="shared" si="27"/>
        <v>19.400000000000006</v>
      </c>
      <c r="F231" s="54">
        <f>'Расчет субсидий'!F231-1</f>
        <v>0</v>
      </c>
      <c r="G231" s="54">
        <f>F231*'Расчет субсидий'!G231</f>
        <v>0</v>
      </c>
      <c r="H231" s="50">
        <f t="shared" si="22"/>
        <v>0</v>
      </c>
      <c r="I231" s="49">
        <f t="shared" si="23"/>
        <v>4.5000000000000009</v>
      </c>
    </row>
    <row r="232" spans="1:9" ht="15" customHeight="1">
      <c r="A232" s="31" t="s">
        <v>215</v>
      </c>
      <c r="B232" s="47">
        <f>'Расчет субсидий'!L232</f>
        <v>19.390909090909091</v>
      </c>
      <c r="C232" s="54">
        <f>'Расчет субсидий'!D232-1</f>
        <v>0.30000000000000004</v>
      </c>
      <c r="D232" s="54">
        <f>C232*'Расчет субсидий'!E232</f>
        <v>4.5000000000000009</v>
      </c>
      <c r="E232" s="50">
        <f t="shared" si="27"/>
        <v>19.390909090909091</v>
      </c>
      <c r="F232" s="54">
        <f>'Расчет субсидий'!F232-1</f>
        <v>0</v>
      </c>
      <c r="G232" s="54">
        <f>F232*'Расчет субсидий'!G232</f>
        <v>0</v>
      </c>
      <c r="H232" s="50">
        <f t="shared" si="22"/>
        <v>0</v>
      </c>
      <c r="I232" s="49">
        <f t="shared" si="23"/>
        <v>4.5000000000000009</v>
      </c>
    </row>
    <row r="233" spans="1:9" ht="15" customHeight="1">
      <c r="A233" s="31" t="s">
        <v>216</v>
      </c>
      <c r="B233" s="47">
        <f>'Расчет субсидий'!L233</f>
        <v>-30.845454545454544</v>
      </c>
      <c r="C233" s="54">
        <f>'Расчет субсидий'!D233-1</f>
        <v>-0.48774173206277993</v>
      </c>
      <c r="D233" s="54">
        <f>C233*'Расчет субсидий'!E233</f>
        <v>-7.316125980941699</v>
      </c>
      <c r="E233" s="50">
        <f t="shared" si="27"/>
        <v>-30.845454545454544</v>
      </c>
      <c r="F233" s="54">
        <f>'Расчет субсидий'!F233-1</f>
        <v>0</v>
      </c>
      <c r="G233" s="54">
        <f>F233*'Расчет субсидий'!G233</f>
        <v>0</v>
      </c>
      <c r="H233" s="50">
        <f t="shared" si="22"/>
        <v>0</v>
      </c>
      <c r="I233" s="49">
        <f t="shared" si="23"/>
        <v>-7.316125980941699</v>
      </c>
    </row>
    <row r="234" spans="1:9" ht="15" customHeight="1">
      <c r="A234" s="31" t="s">
        <v>217</v>
      </c>
      <c r="B234" s="47">
        <f>'Расчет субсидий'!L234</f>
        <v>-4.1181818181818173</v>
      </c>
      <c r="C234" s="54">
        <f>'Расчет субсидий'!D234-1</f>
        <v>-0.41005888689407521</v>
      </c>
      <c r="D234" s="54">
        <f>C234*'Расчет субсидий'!E234</f>
        <v>-6.1508833034111285</v>
      </c>
      <c r="E234" s="50">
        <f t="shared" si="27"/>
        <v>-4.1181818181818173</v>
      </c>
      <c r="F234" s="54">
        <f>'Расчет субсидий'!F234-1</f>
        <v>0</v>
      </c>
      <c r="G234" s="54">
        <f>F234*'Расчет субсидий'!G234</f>
        <v>0</v>
      </c>
      <c r="H234" s="50">
        <f t="shared" si="22"/>
        <v>0</v>
      </c>
      <c r="I234" s="49">
        <f t="shared" si="23"/>
        <v>-6.1508833034111285</v>
      </c>
    </row>
    <row r="235" spans="1:9" ht="15" customHeight="1">
      <c r="A235" s="31" t="s">
        <v>218</v>
      </c>
      <c r="B235" s="47">
        <f>'Расчет субсидий'!L235</f>
        <v>3.3999999999999986</v>
      </c>
      <c r="C235" s="54">
        <f>'Расчет субсидий'!D235-1</f>
        <v>0.14448254544803918</v>
      </c>
      <c r="D235" s="54">
        <f>C235*'Расчет субсидий'!E235</f>
        <v>2.1672381817205877</v>
      </c>
      <c r="E235" s="50">
        <f t="shared" si="27"/>
        <v>3.3999999999999986</v>
      </c>
      <c r="F235" s="54">
        <f>'Расчет субсидий'!F235-1</f>
        <v>0</v>
      </c>
      <c r="G235" s="54">
        <f>F235*'Расчет субсидий'!G235</f>
        <v>0</v>
      </c>
      <c r="H235" s="50">
        <f t="shared" si="22"/>
        <v>0</v>
      </c>
      <c r="I235" s="49">
        <f t="shared" si="23"/>
        <v>2.1672381817205877</v>
      </c>
    </row>
    <row r="236" spans="1:9" ht="15" customHeight="1">
      <c r="A236" s="31" t="s">
        <v>219</v>
      </c>
      <c r="B236" s="47">
        <f>'Расчет субсидий'!L236</f>
        <v>-50.972727272727283</v>
      </c>
      <c r="C236" s="54">
        <f>'Расчет субсидий'!D236-1</f>
        <v>-0.55014934210526323</v>
      </c>
      <c r="D236" s="54">
        <f>C236*'Расчет субсидий'!E236</f>
        <v>-8.2522401315789491</v>
      </c>
      <c r="E236" s="50">
        <f t="shared" si="27"/>
        <v>-50.972727272727283</v>
      </c>
      <c r="F236" s="54">
        <f>'Расчет субсидий'!F236-1</f>
        <v>0</v>
      </c>
      <c r="G236" s="54">
        <f>F236*'Расчет субсидий'!G236</f>
        <v>0</v>
      </c>
      <c r="H236" s="50">
        <f t="shared" si="22"/>
        <v>0</v>
      </c>
      <c r="I236" s="49">
        <f t="shared" si="23"/>
        <v>-8.2522401315789491</v>
      </c>
    </row>
    <row r="237" spans="1:9" ht="15" customHeight="1">
      <c r="A237" s="31" t="s">
        <v>220</v>
      </c>
      <c r="B237" s="47">
        <f>'Расчет субсидий'!L237</f>
        <v>-5.7999999999999972</v>
      </c>
      <c r="C237" s="54">
        <f>'Расчет субсидий'!D237-1</f>
        <v>-7.6772366732765773E-2</v>
      </c>
      <c r="D237" s="54">
        <f>C237*'Расчет субсидий'!E237</f>
        <v>-1.1515855009914866</v>
      </c>
      <c r="E237" s="50">
        <f t="shared" si="27"/>
        <v>-5.7999999999999972</v>
      </c>
      <c r="F237" s="54">
        <f>'Расчет субсидий'!F237-1</f>
        <v>0</v>
      </c>
      <c r="G237" s="54">
        <f>F237*'Расчет субсидий'!G237</f>
        <v>0</v>
      </c>
      <c r="H237" s="50">
        <f t="shared" si="22"/>
        <v>0</v>
      </c>
      <c r="I237" s="49">
        <f t="shared" si="23"/>
        <v>-1.1515855009914866</v>
      </c>
    </row>
    <row r="238" spans="1:9" ht="15" customHeight="1">
      <c r="A238" s="31" t="s">
        <v>221</v>
      </c>
      <c r="B238" s="47">
        <f>'Расчет субсидий'!L238</f>
        <v>22.981818181818198</v>
      </c>
      <c r="C238" s="54">
        <f>'Расчет субсидий'!D238-1</f>
        <v>0.21786597208737857</v>
      </c>
      <c r="D238" s="54">
        <f>C238*'Расчет субсидий'!E238</f>
        <v>3.2679895813106787</v>
      </c>
      <c r="E238" s="50">
        <f t="shared" si="27"/>
        <v>22.981818181818198</v>
      </c>
      <c r="F238" s="54">
        <f>'Расчет субсидий'!F238-1</f>
        <v>0</v>
      </c>
      <c r="G238" s="54">
        <f>F238*'Расчет субсидий'!G238</f>
        <v>0</v>
      </c>
      <c r="H238" s="50">
        <f t="shared" si="22"/>
        <v>0</v>
      </c>
      <c r="I238" s="49">
        <f t="shared" si="23"/>
        <v>3.2679895813106787</v>
      </c>
    </row>
    <row r="239" spans="1:9" ht="15" customHeight="1">
      <c r="A239" s="30" t="s">
        <v>222</v>
      </c>
      <c r="B239" s="51"/>
      <c r="C239" s="52"/>
      <c r="D239" s="52"/>
      <c r="E239" s="53"/>
      <c r="F239" s="53"/>
      <c r="G239" s="53"/>
      <c r="H239" s="53"/>
      <c r="I239" s="53"/>
    </row>
    <row r="240" spans="1:9" ht="15" customHeight="1">
      <c r="A240" s="31" t="s">
        <v>223</v>
      </c>
      <c r="B240" s="47">
        <f>'Расчет субсидий'!L240</f>
        <v>24.963636363636368</v>
      </c>
      <c r="C240" s="54">
        <f>'Расчет субсидий'!D240-1</f>
        <v>0.23325502610966065</v>
      </c>
      <c r="D240" s="54">
        <f>C240*'Расчет субсидий'!E240</f>
        <v>3.4988253916449095</v>
      </c>
      <c r="E240" s="50">
        <f t="shared" ref="E240:E247" si="28">$B240*D240/$I240</f>
        <v>24.963636363636368</v>
      </c>
      <c r="F240" s="54">
        <f>'Расчет субсидий'!F240-1</f>
        <v>0</v>
      </c>
      <c r="G240" s="54">
        <f>F240*'Расчет субсидий'!G240</f>
        <v>0</v>
      </c>
      <c r="H240" s="50">
        <f t="shared" si="22"/>
        <v>0</v>
      </c>
      <c r="I240" s="49">
        <f t="shared" si="23"/>
        <v>3.4988253916449095</v>
      </c>
    </row>
    <row r="241" spans="1:9" ht="15" customHeight="1">
      <c r="A241" s="31" t="s">
        <v>224</v>
      </c>
      <c r="B241" s="47">
        <f>'Расчет субсидий'!L241</f>
        <v>26.372727272727275</v>
      </c>
      <c r="C241" s="54">
        <f>'Расчет субсидий'!D241-1</f>
        <v>0.30000000000000004</v>
      </c>
      <c r="D241" s="54">
        <f>C241*'Расчет субсидий'!E241</f>
        <v>4.5000000000000009</v>
      </c>
      <c r="E241" s="50">
        <f t="shared" si="28"/>
        <v>26.372727272727275</v>
      </c>
      <c r="F241" s="54">
        <f>'Расчет субсидий'!F241-1</f>
        <v>0</v>
      </c>
      <c r="G241" s="54">
        <f>F241*'Расчет субсидий'!G241</f>
        <v>0</v>
      </c>
      <c r="H241" s="50">
        <f t="shared" si="22"/>
        <v>0</v>
      </c>
      <c r="I241" s="49">
        <f t="shared" si="23"/>
        <v>4.5000000000000009</v>
      </c>
    </row>
    <row r="242" spans="1:9" ht="15" customHeight="1">
      <c r="A242" s="31" t="s">
        <v>225</v>
      </c>
      <c r="B242" s="47">
        <f>'Расчет субсидий'!L242</f>
        <v>43.372727272727275</v>
      </c>
      <c r="C242" s="54">
        <f>'Расчет субсидий'!D242-1</f>
        <v>0.26314977087952696</v>
      </c>
      <c r="D242" s="54">
        <f>C242*'Расчет субсидий'!E242</f>
        <v>3.9472465631929046</v>
      </c>
      <c r="E242" s="50">
        <f t="shared" si="28"/>
        <v>43.372727272727275</v>
      </c>
      <c r="F242" s="54">
        <f>'Расчет субсидий'!F242-1</f>
        <v>0</v>
      </c>
      <c r="G242" s="54">
        <f>F242*'Расчет субсидий'!G242</f>
        <v>0</v>
      </c>
      <c r="H242" s="50">
        <f t="shared" si="22"/>
        <v>0</v>
      </c>
      <c r="I242" s="49">
        <f t="shared" si="23"/>
        <v>3.9472465631929046</v>
      </c>
    </row>
    <row r="243" spans="1:9" ht="15" customHeight="1">
      <c r="A243" s="31" t="s">
        <v>226</v>
      </c>
      <c r="B243" s="47">
        <f>'Расчет субсидий'!L243</f>
        <v>-84.34545454545453</v>
      </c>
      <c r="C243" s="54">
        <f>'Расчет субсидий'!D243-1</f>
        <v>-0.66780091522603291</v>
      </c>
      <c r="D243" s="54">
        <f>C243*'Расчет субсидий'!E243</f>
        <v>-10.017013728390493</v>
      </c>
      <c r="E243" s="50">
        <f t="shared" si="28"/>
        <v>-84.34545454545453</v>
      </c>
      <c r="F243" s="54">
        <f>'Расчет субсидий'!F243-1</f>
        <v>0</v>
      </c>
      <c r="G243" s="54">
        <f>F243*'Расчет субсидий'!G243</f>
        <v>0</v>
      </c>
      <c r="H243" s="50">
        <f t="shared" si="22"/>
        <v>0</v>
      </c>
      <c r="I243" s="49">
        <f t="shared" si="23"/>
        <v>-10.017013728390493</v>
      </c>
    </row>
    <row r="244" spans="1:9" ht="15" customHeight="1">
      <c r="A244" s="31" t="s">
        <v>227</v>
      </c>
      <c r="B244" s="47">
        <f>'Расчет субсидий'!L244</f>
        <v>18.009090909090901</v>
      </c>
      <c r="C244" s="54">
        <f>'Расчет субсидий'!D244-1</f>
        <v>0.30000000000000004</v>
      </c>
      <c r="D244" s="54">
        <f>C244*'Расчет субсидий'!E244</f>
        <v>4.5000000000000009</v>
      </c>
      <c r="E244" s="50">
        <f t="shared" si="28"/>
        <v>18.009090909090901</v>
      </c>
      <c r="F244" s="54">
        <f>'Расчет субсидий'!F244-1</f>
        <v>0</v>
      </c>
      <c r="G244" s="54">
        <f>F244*'Расчет субсидий'!G244</f>
        <v>0</v>
      </c>
      <c r="H244" s="50">
        <f t="shared" si="22"/>
        <v>0</v>
      </c>
      <c r="I244" s="49">
        <f t="shared" si="23"/>
        <v>4.5000000000000009</v>
      </c>
    </row>
    <row r="245" spans="1:9" ht="15" customHeight="1">
      <c r="A245" s="31" t="s">
        <v>228</v>
      </c>
      <c r="B245" s="47">
        <f>'Расчет субсидий'!L245</f>
        <v>-27.209090909090918</v>
      </c>
      <c r="C245" s="54">
        <f>'Расчет субсидий'!D245-1</f>
        <v>-0.23400024844720513</v>
      </c>
      <c r="D245" s="54">
        <f>C245*'Расчет субсидий'!E245</f>
        <v>-3.510003726708077</v>
      </c>
      <c r="E245" s="50">
        <f t="shared" si="28"/>
        <v>-27.209090909090918</v>
      </c>
      <c r="F245" s="54">
        <f>'Расчет субсидий'!F245-1</f>
        <v>0</v>
      </c>
      <c r="G245" s="54">
        <f>F245*'Расчет субсидий'!G245</f>
        <v>0</v>
      </c>
      <c r="H245" s="50">
        <f t="shared" si="22"/>
        <v>0</v>
      </c>
      <c r="I245" s="49">
        <f t="shared" si="23"/>
        <v>-3.510003726708077</v>
      </c>
    </row>
    <row r="246" spans="1:9" ht="15" customHeight="1">
      <c r="A246" s="31" t="s">
        <v>229</v>
      </c>
      <c r="B246" s="47">
        <f>'Расчет субсидий'!L246</f>
        <v>53.181818181818187</v>
      </c>
      <c r="C246" s="54">
        <f>'Расчет субсидий'!D246-1</f>
        <v>0.20756193124999966</v>
      </c>
      <c r="D246" s="54">
        <f>C246*'Расчет субсидий'!E246</f>
        <v>3.1134289687499948</v>
      </c>
      <c r="E246" s="50">
        <f t="shared" si="28"/>
        <v>53.181818181818187</v>
      </c>
      <c r="F246" s="54">
        <f>'Расчет субсидий'!F246-1</f>
        <v>0</v>
      </c>
      <c r="G246" s="54">
        <f>F246*'Расчет субсидий'!G246</f>
        <v>0</v>
      </c>
      <c r="H246" s="50">
        <f t="shared" si="22"/>
        <v>0</v>
      </c>
      <c r="I246" s="49">
        <f t="shared" si="23"/>
        <v>3.1134289687499948</v>
      </c>
    </row>
    <row r="247" spans="1:9" ht="15" customHeight="1">
      <c r="A247" s="31" t="s">
        <v>230</v>
      </c>
      <c r="B247" s="47">
        <f>'Расчет субсидий'!L247</f>
        <v>-12.74545454545455</v>
      </c>
      <c r="C247" s="54">
        <f>'Расчет субсидий'!D247-1</f>
        <v>-0.17001383046526386</v>
      </c>
      <c r="D247" s="54">
        <f>C247*'Расчет субсидий'!E247</f>
        <v>-2.5502074569789581</v>
      </c>
      <c r="E247" s="50">
        <f t="shared" si="28"/>
        <v>-12.74545454545455</v>
      </c>
      <c r="F247" s="54">
        <f>'Расчет субсидий'!F247-1</f>
        <v>0</v>
      </c>
      <c r="G247" s="54">
        <f>F247*'Расчет субсидий'!G247</f>
        <v>0</v>
      </c>
      <c r="H247" s="50">
        <f t="shared" si="22"/>
        <v>0</v>
      </c>
      <c r="I247" s="49">
        <f t="shared" si="23"/>
        <v>-2.5502074569789581</v>
      </c>
    </row>
    <row r="248" spans="1:9" ht="15" customHeight="1">
      <c r="A248" s="30" t="s">
        <v>231</v>
      </c>
      <c r="B248" s="51"/>
      <c r="C248" s="52"/>
      <c r="D248" s="52"/>
      <c r="E248" s="53"/>
      <c r="F248" s="53"/>
      <c r="G248" s="53"/>
      <c r="H248" s="53"/>
      <c r="I248" s="53"/>
    </row>
    <row r="249" spans="1:9" ht="15" customHeight="1">
      <c r="A249" s="31" t="s">
        <v>232</v>
      </c>
      <c r="B249" s="47">
        <f>'Расчет субсидий'!L249</f>
        <v>33.26363636363638</v>
      </c>
      <c r="C249" s="54">
        <f>'Расчет субсидий'!D249-1</f>
        <v>0.30000000000000004</v>
      </c>
      <c r="D249" s="54">
        <f>C249*'Расчет субсидий'!E249</f>
        <v>4.5000000000000009</v>
      </c>
      <c r="E249" s="50">
        <f t="shared" ref="E249:E263" si="29">$B249*D249/$I249</f>
        <v>33.26363636363638</v>
      </c>
      <c r="F249" s="54">
        <f>'Расчет субсидий'!F249-1</f>
        <v>0</v>
      </c>
      <c r="G249" s="54">
        <f>F249*'Расчет субсидий'!G249</f>
        <v>0</v>
      </c>
      <c r="H249" s="50">
        <f t="shared" ref="H249:H312" si="30">$B249*G249/$I249</f>
        <v>0</v>
      </c>
      <c r="I249" s="49">
        <f t="shared" ref="I249:I312" si="31">D249+G249</f>
        <v>4.5000000000000009</v>
      </c>
    </row>
    <row r="250" spans="1:9" ht="15" customHeight="1">
      <c r="A250" s="31" t="s">
        <v>233</v>
      </c>
      <c r="B250" s="47">
        <f>'Расчет субсидий'!L250</f>
        <v>36.336363636363615</v>
      </c>
      <c r="C250" s="54">
        <f>'Расчет субсидий'!D250-1</f>
        <v>0.27631014800514819</v>
      </c>
      <c r="D250" s="54">
        <f>C250*'Расчет субсидий'!E250</f>
        <v>4.1446522200772229</v>
      </c>
      <c r="E250" s="50">
        <f t="shared" si="29"/>
        <v>36.336363636363615</v>
      </c>
      <c r="F250" s="54">
        <f>'Расчет субсидий'!F250-1</f>
        <v>0</v>
      </c>
      <c r="G250" s="54">
        <f>F250*'Расчет субсидий'!G250</f>
        <v>0</v>
      </c>
      <c r="H250" s="50">
        <f t="shared" si="30"/>
        <v>0</v>
      </c>
      <c r="I250" s="49">
        <f t="shared" si="31"/>
        <v>4.1446522200772229</v>
      </c>
    </row>
    <row r="251" spans="1:9" ht="15" customHeight="1">
      <c r="A251" s="31" t="s">
        <v>234</v>
      </c>
      <c r="B251" s="47">
        <f>'Расчет субсидий'!L251</f>
        <v>24.045454545454533</v>
      </c>
      <c r="C251" s="54">
        <f>'Расчет субсидий'!D251-1</f>
        <v>0.23838802524127711</v>
      </c>
      <c r="D251" s="54">
        <f>C251*'Расчет субсидий'!E251</f>
        <v>3.5758203786191567</v>
      </c>
      <c r="E251" s="50">
        <f t="shared" si="29"/>
        <v>24.045454545454533</v>
      </c>
      <c r="F251" s="54">
        <f>'Расчет субсидий'!F251-1</f>
        <v>0</v>
      </c>
      <c r="G251" s="54">
        <f>F251*'Расчет субсидий'!G251</f>
        <v>0</v>
      </c>
      <c r="H251" s="50">
        <f t="shared" si="30"/>
        <v>0</v>
      </c>
      <c r="I251" s="49">
        <f t="shared" si="31"/>
        <v>3.5758203786191567</v>
      </c>
    </row>
    <row r="252" spans="1:9" ht="15" customHeight="1">
      <c r="A252" s="31" t="s">
        <v>235</v>
      </c>
      <c r="B252" s="47">
        <f>'Расчет субсидий'!L252</f>
        <v>27.090909090909093</v>
      </c>
      <c r="C252" s="54">
        <f>'Расчет субсидий'!D252-1</f>
        <v>0.21020918592964799</v>
      </c>
      <c r="D252" s="54">
        <f>C252*'Расчет субсидий'!E252</f>
        <v>3.1531377889447199</v>
      </c>
      <c r="E252" s="50">
        <f t="shared" si="29"/>
        <v>27.090909090909093</v>
      </c>
      <c r="F252" s="54">
        <f>'Расчет субсидий'!F252-1</f>
        <v>0</v>
      </c>
      <c r="G252" s="54">
        <f>F252*'Расчет субсидий'!G252</f>
        <v>0</v>
      </c>
      <c r="H252" s="50">
        <f t="shared" si="30"/>
        <v>0</v>
      </c>
      <c r="I252" s="49">
        <f t="shared" si="31"/>
        <v>3.1531377889447199</v>
      </c>
    </row>
    <row r="253" spans="1:9" ht="15" customHeight="1">
      <c r="A253" s="31" t="s">
        <v>236</v>
      </c>
      <c r="B253" s="47">
        <f>'Расчет субсидий'!L253</f>
        <v>28.618181818181824</v>
      </c>
      <c r="C253" s="54">
        <f>'Расчет субсидий'!D253-1</f>
        <v>0.30000000000000004</v>
      </c>
      <c r="D253" s="54">
        <f>C253*'Расчет субсидий'!E253</f>
        <v>4.5000000000000009</v>
      </c>
      <c r="E253" s="50">
        <f t="shared" si="29"/>
        <v>28.618181818181824</v>
      </c>
      <c r="F253" s="54">
        <f>'Расчет субсидий'!F253-1</f>
        <v>0</v>
      </c>
      <c r="G253" s="54">
        <f>F253*'Расчет субсидий'!G253</f>
        <v>0</v>
      </c>
      <c r="H253" s="50">
        <f t="shared" si="30"/>
        <v>0</v>
      </c>
      <c r="I253" s="49">
        <f t="shared" si="31"/>
        <v>4.5000000000000009</v>
      </c>
    </row>
    <row r="254" spans="1:9" ht="15" customHeight="1">
      <c r="A254" s="31" t="s">
        <v>237</v>
      </c>
      <c r="B254" s="47">
        <f>'Расчет субсидий'!L254</f>
        <v>38.22727272727272</v>
      </c>
      <c r="C254" s="54">
        <f>'Расчет субсидий'!D254-1</f>
        <v>0.30000000000000004</v>
      </c>
      <c r="D254" s="54">
        <f>C254*'Расчет субсидий'!E254</f>
        <v>4.5000000000000009</v>
      </c>
      <c r="E254" s="50">
        <f t="shared" si="29"/>
        <v>38.22727272727272</v>
      </c>
      <c r="F254" s="54">
        <f>'Расчет субсидий'!F254-1</f>
        <v>0</v>
      </c>
      <c r="G254" s="54">
        <f>F254*'Расчет субсидий'!G254</f>
        <v>0</v>
      </c>
      <c r="H254" s="50">
        <f t="shared" si="30"/>
        <v>0</v>
      </c>
      <c r="I254" s="49">
        <f t="shared" si="31"/>
        <v>4.5000000000000009</v>
      </c>
    </row>
    <row r="255" spans="1:9" ht="15" customHeight="1">
      <c r="A255" s="31" t="s">
        <v>238</v>
      </c>
      <c r="B255" s="47">
        <f>'Расчет субсидий'!L255</f>
        <v>-48.72727272727272</v>
      </c>
      <c r="C255" s="54">
        <f>'Расчет субсидий'!D255-1</f>
        <v>-0.38339826011309275</v>
      </c>
      <c r="D255" s="54">
        <f>C255*'Расчет субсидий'!E255</f>
        <v>-5.7509739016963914</v>
      </c>
      <c r="E255" s="50">
        <f t="shared" si="29"/>
        <v>-48.72727272727272</v>
      </c>
      <c r="F255" s="54">
        <f>'Расчет субсидий'!F255-1</f>
        <v>0</v>
      </c>
      <c r="G255" s="54">
        <f>F255*'Расчет субсидий'!G255</f>
        <v>0</v>
      </c>
      <c r="H255" s="50">
        <f t="shared" si="30"/>
        <v>0</v>
      </c>
      <c r="I255" s="49">
        <f t="shared" si="31"/>
        <v>-5.7509739016963914</v>
      </c>
    </row>
    <row r="256" spans="1:9" ht="15" customHeight="1">
      <c r="A256" s="31" t="s">
        <v>239</v>
      </c>
      <c r="B256" s="47">
        <f>'Расчет субсидий'!L256</f>
        <v>-6.2454545454545212</v>
      </c>
      <c r="C256" s="54">
        <f>'Расчет субсидий'!D256-1</f>
        <v>-6.3770494551550261E-2</v>
      </c>
      <c r="D256" s="54">
        <f>C256*'Расчет субсидий'!E256</f>
        <v>-0.95655741827325391</v>
      </c>
      <c r="E256" s="50">
        <f t="shared" si="29"/>
        <v>-6.2454545454545212</v>
      </c>
      <c r="F256" s="54">
        <f>'Расчет субсидий'!F256-1</f>
        <v>0</v>
      </c>
      <c r="G256" s="54">
        <f>F256*'Расчет субсидий'!G256</f>
        <v>0</v>
      </c>
      <c r="H256" s="50">
        <f t="shared" si="30"/>
        <v>0</v>
      </c>
      <c r="I256" s="49">
        <f t="shared" si="31"/>
        <v>-0.95655741827325391</v>
      </c>
    </row>
    <row r="257" spans="1:9" ht="15" customHeight="1">
      <c r="A257" s="31" t="s">
        <v>240</v>
      </c>
      <c r="B257" s="47">
        <f>'Расчет субсидий'!L257</f>
        <v>29.909090909090907</v>
      </c>
      <c r="C257" s="54">
        <f>'Расчет субсидий'!D257-1</f>
        <v>0.22643296798886547</v>
      </c>
      <c r="D257" s="54">
        <f>C257*'Расчет субсидий'!E257</f>
        <v>3.3964945198329821</v>
      </c>
      <c r="E257" s="50">
        <f t="shared" si="29"/>
        <v>29.909090909090907</v>
      </c>
      <c r="F257" s="54">
        <f>'Расчет субсидий'!F257-1</f>
        <v>0</v>
      </c>
      <c r="G257" s="54">
        <f>F257*'Расчет субсидий'!G257</f>
        <v>0</v>
      </c>
      <c r="H257" s="50">
        <f t="shared" si="30"/>
        <v>0</v>
      </c>
      <c r="I257" s="49">
        <f t="shared" si="31"/>
        <v>3.3964945198329821</v>
      </c>
    </row>
    <row r="258" spans="1:9" ht="15" customHeight="1">
      <c r="A258" s="31" t="s">
        <v>241</v>
      </c>
      <c r="B258" s="47">
        <f>'Расчет субсидий'!L258</f>
        <v>6.136363636363626</v>
      </c>
      <c r="C258" s="54">
        <f>'Расчет субсидий'!D258-1</f>
        <v>5.1645370776657318E-2</v>
      </c>
      <c r="D258" s="54">
        <f>C258*'Расчет субсидий'!E258</f>
        <v>0.77468056164985977</v>
      </c>
      <c r="E258" s="50">
        <f t="shared" si="29"/>
        <v>6.1363636363636269</v>
      </c>
      <c r="F258" s="54">
        <f>'Расчет субсидий'!F258-1</f>
        <v>0</v>
      </c>
      <c r="G258" s="54">
        <f>F258*'Расчет субсидий'!G258</f>
        <v>0</v>
      </c>
      <c r="H258" s="50">
        <f t="shared" si="30"/>
        <v>0</v>
      </c>
      <c r="I258" s="49">
        <f t="shared" si="31"/>
        <v>0.77468056164985977</v>
      </c>
    </row>
    <row r="259" spans="1:9" ht="15" customHeight="1">
      <c r="A259" s="31" t="s">
        <v>242</v>
      </c>
      <c r="B259" s="47">
        <f>'Расчет субсидий'!L259</f>
        <v>-33.472727272727283</v>
      </c>
      <c r="C259" s="54">
        <f>'Расчет субсидий'!D259-1</f>
        <v>-0.34773294332168403</v>
      </c>
      <c r="D259" s="54">
        <f>C259*'Расчет субсидий'!E259</f>
        <v>-5.21599414982526</v>
      </c>
      <c r="E259" s="50">
        <f t="shared" si="29"/>
        <v>-33.472727272727283</v>
      </c>
      <c r="F259" s="54">
        <f>'Расчет субсидий'!F259-1</f>
        <v>0</v>
      </c>
      <c r="G259" s="54">
        <f>F259*'Расчет субсидий'!G259</f>
        <v>0</v>
      </c>
      <c r="H259" s="50">
        <f t="shared" si="30"/>
        <v>0</v>
      </c>
      <c r="I259" s="49">
        <f t="shared" si="31"/>
        <v>-5.21599414982526</v>
      </c>
    </row>
    <row r="260" spans="1:9" ht="15" customHeight="1">
      <c r="A260" s="31" t="s">
        <v>243</v>
      </c>
      <c r="B260" s="47">
        <f>'Расчет субсидий'!L260</f>
        <v>34.481818181818198</v>
      </c>
      <c r="C260" s="54">
        <f>'Расчет субсидий'!D260-1</f>
        <v>0.23350375240538823</v>
      </c>
      <c r="D260" s="54">
        <f>C260*'Расчет субсидий'!E260</f>
        <v>3.5025562860808233</v>
      </c>
      <c r="E260" s="50">
        <f t="shared" si="29"/>
        <v>34.481818181818198</v>
      </c>
      <c r="F260" s="54">
        <f>'Расчет субсидий'!F260-1</f>
        <v>0</v>
      </c>
      <c r="G260" s="54">
        <f>F260*'Расчет субсидий'!G260</f>
        <v>0</v>
      </c>
      <c r="H260" s="50">
        <f t="shared" si="30"/>
        <v>0</v>
      </c>
      <c r="I260" s="49">
        <f t="shared" si="31"/>
        <v>3.5025562860808233</v>
      </c>
    </row>
    <row r="261" spans="1:9" ht="15" customHeight="1">
      <c r="A261" s="31" t="s">
        <v>244</v>
      </c>
      <c r="B261" s="47">
        <f>'Расчет субсидий'!L261</f>
        <v>-49.527272727272731</v>
      </c>
      <c r="C261" s="54">
        <f>'Расчет субсидий'!D261-1</f>
        <v>-0.3623881940012762</v>
      </c>
      <c r="D261" s="54">
        <f>C261*'Расчет субсидий'!E261</f>
        <v>-5.4358229100191426</v>
      </c>
      <c r="E261" s="50">
        <f t="shared" si="29"/>
        <v>-49.527272727272731</v>
      </c>
      <c r="F261" s="54">
        <f>'Расчет субсидий'!F261-1</f>
        <v>0</v>
      </c>
      <c r="G261" s="54">
        <f>F261*'Расчет субсидий'!G261</f>
        <v>0</v>
      </c>
      <c r="H261" s="50">
        <f t="shared" si="30"/>
        <v>0</v>
      </c>
      <c r="I261" s="49">
        <f t="shared" si="31"/>
        <v>-5.4358229100191426</v>
      </c>
    </row>
    <row r="262" spans="1:9" ht="15" customHeight="1">
      <c r="A262" s="31" t="s">
        <v>245</v>
      </c>
      <c r="B262" s="47">
        <f>'Расчет субсидий'!L262</f>
        <v>19.118181818181824</v>
      </c>
      <c r="C262" s="54">
        <f>'Расчет субсидий'!D262-1</f>
        <v>0.20102439755691281</v>
      </c>
      <c r="D262" s="54">
        <f>C262*'Расчет субсидий'!E262</f>
        <v>3.015365963353692</v>
      </c>
      <c r="E262" s="50">
        <f t="shared" si="29"/>
        <v>19.118181818181824</v>
      </c>
      <c r="F262" s="54">
        <f>'Расчет субсидий'!F262-1</f>
        <v>0</v>
      </c>
      <c r="G262" s="54">
        <f>F262*'Расчет субсидий'!G262</f>
        <v>0</v>
      </c>
      <c r="H262" s="50">
        <f t="shared" si="30"/>
        <v>0</v>
      </c>
      <c r="I262" s="49">
        <f t="shared" si="31"/>
        <v>3.015365963353692</v>
      </c>
    </row>
    <row r="263" spans="1:9" ht="15" customHeight="1">
      <c r="A263" s="31" t="s">
        <v>246</v>
      </c>
      <c r="B263" s="47">
        <f>'Расчет субсидий'!L263</f>
        <v>-55.009090909090901</v>
      </c>
      <c r="C263" s="54">
        <f>'Расчет субсидий'!D263-1</f>
        <v>-0.44992534369396231</v>
      </c>
      <c r="D263" s="54">
        <f>C263*'Расчет субсидий'!E263</f>
        <v>-6.7488801554094344</v>
      </c>
      <c r="E263" s="50">
        <f t="shared" si="29"/>
        <v>-55.009090909090901</v>
      </c>
      <c r="F263" s="54">
        <f>'Расчет субсидий'!F263-1</f>
        <v>0</v>
      </c>
      <c r="G263" s="54">
        <f>F263*'Расчет субсидий'!G263</f>
        <v>0</v>
      </c>
      <c r="H263" s="50">
        <f t="shared" si="30"/>
        <v>0</v>
      </c>
      <c r="I263" s="49">
        <f t="shared" si="31"/>
        <v>-6.7488801554094344</v>
      </c>
    </row>
    <row r="264" spans="1:9" ht="15" customHeight="1">
      <c r="A264" s="30" t="s">
        <v>247</v>
      </c>
      <c r="B264" s="51"/>
      <c r="C264" s="52"/>
      <c r="D264" s="52"/>
      <c r="E264" s="53"/>
      <c r="F264" s="53"/>
      <c r="G264" s="53"/>
      <c r="H264" s="53"/>
      <c r="I264" s="53"/>
    </row>
    <row r="265" spans="1:9" ht="15" customHeight="1">
      <c r="A265" s="31" t="s">
        <v>248</v>
      </c>
      <c r="B265" s="47">
        <f>'Расчет субсидий'!L265</f>
        <v>15.836363636363615</v>
      </c>
      <c r="C265" s="54">
        <f>'Расчет субсидий'!D265-1</f>
        <v>0.14079704873026699</v>
      </c>
      <c r="D265" s="54">
        <f>C265*'Расчет субсидий'!E265</f>
        <v>2.1119557309540049</v>
      </c>
      <c r="E265" s="50">
        <f t="shared" ref="E265:E271" si="32">$B265*D265/$I265</f>
        <v>15.836363636363615</v>
      </c>
      <c r="F265" s="54">
        <f>'Расчет субсидий'!F265-1</f>
        <v>0</v>
      </c>
      <c r="G265" s="54">
        <f>F265*'Расчет субсидий'!G265</f>
        <v>0</v>
      </c>
      <c r="H265" s="50">
        <f t="shared" si="30"/>
        <v>0</v>
      </c>
      <c r="I265" s="49">
        <f t="shared" si="31"/>
        <v>2.1119557309540049</v>
      </c>
    </row>
    <row r="266" spans="1:9" ht="15" customHeight="1">
      <c r="A266" s="31" t="s">
        <v>249</v>
      </c>
      <c r="B266" s="47">
        <f>'Расчет субсидий'!L266</f>
        <v>-45.472727272727269</v>
      </c>
      <c r="C266" s="54">
        <f>'Расчет субсидий'!D266-1</f>
        <v>-0.86934063212772861</v>
      </c>
      <c r="D266" s="54">
        <f>C266*'Расчет субсидий'!E266</f>
        <v>-13.040109481915929</v>
      </c>
      <c r="E266" s="50">
        <f t="shared" si="32"/>
        <v>-45.472727272727269</v>
      </c>
      <c r="F266" s="54">
        <f>'Расчет субсидий'!F266-1</f>
        <v>0</v>
      </c>
      <c r="G266" s="54">
        <f>F266*'Расчет субсидий'!G266</f>
        <v>0</v>
      </c>
      <c r="H266" s="50">
        <f t="shared" si="30"/>
        <v>0</v>
      </c>
      <c r="I266" s="49">
        <f t="shared" si="31"/>
        <v>-13.040109481915929</v>
      </c>
    </row>
    <row r="267" spans="1:9" ht="15" customHeight="1">
      <c r="A267" s="31" t="s">
        <v>250</v>
      </c>
      <c r="B267" s="47">
        <f>'Расчет субсидий'!L267</f>
        <v>47.74545454545455</v>
      </c>
      <c r="C267" s="54">
        <f>'Расчет субсидий'!D267-1</f>
        <v>0.30000000000000004</v>
      </c>
      <c r="D267" s="54">
        <f>C267*'Расчет субсидий'!E267</f>
        <v>4.5000000000000009</v>
      </c>
      <c r="E267" s="50">
        <f t="shared" si="32"/>
        <v>47.74545454545455</v>
      </c>
      <c r="F267" s="54">
        <f>'Расчет субсидий'!F267-1</f>
        <v>0</v>
      </c>
      <c r="G267" s="54">
        <f>F267*'Расчет субсидий'!G267</f>
        <v>0</v>
      </c>
      <c r="H267" s="50">
        <f t="shared" si="30"/>
        <v>0</v>
      </c>
      <c r="I267" s="49">
        <f t="shared" si="31"/>
        <v>4.5000000000000009</v>
      </c>
    </row>
    <row r="268" spans="1:9" ht="15" customHeight="1">
      <c r="A268" s="31" t="s">
        <v>251</v>
      </c>
      <c r="B268" s="47">
        <f>'Расчет субсидий'!L268</f>
        <v>-102.60909090909091</v>
      </c>
      <c r="C268" s="54">
        <f>'Расчет субсидий'!D268-1</f>
        <v>-0.90054532324255154</v>
      </c>
      <c r="D268" s="54">
        <f>C268*'Расчет субсидий'!E268</f>
        <v>-13.508179848638273</v>
      </c>
      <c r="E268" s="50">
        <f t="shared" si="32"/>
        <v>-102.60909090909091</v>
      </c>
      <c r="F268" s="54">
        <f>'Расчет субсидий'!F268-1</f>
        <v>0</v>
      </c>
      <c r="G268" s="54">
        <f>F268*'Расчет субсидий'!G268</f>
        <v>0</v>
      </c>
      <c r="H268" s="50">
        <f t="shared" si="30"/>
        <v>0</v>
      </c>
      <c r="I268" s="49">
        <f t="shared" si="31"/>
        <v>-13.508179848638273</v>
      </c>
    </row>
    <row r="269" spans="1:9" ht="15" customHeight="1">
      <c r="A269" s="31" t="s">
        <v>252</v>
      </c>
      <c r="B269" s="47">
        <f>'Расчет субсидий'!L269</f>
        <v>-67.800000000000011</v>
      </c>
      <c r="C269" s="54">
        <f>'Расчет субсидий'!D269-1</f>
        <v>-0.46104159641728115</v>
      </c>
      <c r="D269" s="54">
        <f>C269*'Расчет субсидий'!E269</f>
        <v>-6.9156239462592168</v>
      </c>
      <c r="E269" s="50">
        <f t="shared" si="32"/>
        <v>-67.800000000000011</v>
      </c>
      <c r="F269" s="54">
        <f>'Расчет субсидий'!F269-1</f>
        <v>0</v>
      </c>
      <c r="G269" s="54">
        <f>F269*'Расчет субсидий'!G269</f>
        <v>0</v>
      </c>
      <c r="H269" s="50">
        <f t="shared" si="30"/>
        <v>0</v>
      </c>
      <c r="I269" s="49">
        <f t="shared" si="31"/>
        <v>-6.9156239462592168</v>
      </c>
    </row>
    <row r="270" spans="1:9" ht="15" customHeight="1">
      <c r="A270" s="31" t="s">
        <v>253</v>
      </c>
      <c r="B270" s="47">
        <f>'Расчет субсидий'!L270</f>
        <v>-13.090909090909093</v>
      </c>
      <c r="C270" s="54">
        <f>'Расчет субсидий'!D270-1</f>
        <v>-0.10850838229305959</v>
      </c>
      <c r="D270" s="54">
        <f>C270*'Расчет субсидий'!E270</f>
        <v>-1.627625734395894</v>
      </c>
      <c r="E270" s="50">
        <f t="shared" si="32"/>
        <v>-13.090909090909093</v>
      </c>
      <c r="F270" s="54">
        <f>'Расчет субсидий'!F270-1</f>
        <v>0</v>
      </c>
      <c r="G270" s="54">
        <f>F270*'Расчет субсидий'!G270</f>
        <v>0</v>
      </c>
      <c r="H270" s="50">
        <f t="shared" si="30"/>
        <v>0</v>
      </c>
      <c r="I270" s="49">
        <f t="shared" si="31"/>
        <v>-1.627625734395894</v>
      </c>
    </row>
    <row r="271" spans="1:9" ht="15" customHeight="1">
      <c r="A271" s="31" t="s">
        <v>254</v>
      </c>
      <c r="B271" s="47">
        <f>'Расчет субсидий'!L271</f>
        <v>9.8727272727272677</v>
      </c>
      <c r="C271" s="54">
        <f>'Расчет субсидий'!D271-1</f>
        <v>0.30000000000000004</v>
      </c>
      <c r="D271" s="54">
        <f>C271*'Расчет субсидий'!E271</f>
        <v>4.5000000000000009</v>
      </c>
      <c r="E271" s="50">
        <f t="shared" si="32"/>
        <v>9.8727272727272677</v>
      </c>
      <c r="F271" s="54">
        <f>'Расчет субсидий'!F271-1</f>
        <v>0</v>
      </c>
      <c r="G271" s="54">
        <f>F271*'Расчет субсидий'!G271</f>
        <v>0</v>
      </c>
      <c r="H271" s="50">
        <f t="shared" si="30"/>
        <v>0</v>
      </c>
      <c r="I271" s="49">
        <f t="shared" si="31"/>
        <v>4.5000000000000009</v>
      </c>
    </row>
    <row r="272" spans="1:9" ht="15" customHeight="1">
      <c r="A272" s="30" t="s">
        <v>255</v>
      </c>
      <c r="B272" s="51"/>
      <c r="C272" s="52"/>
      <c r="D272" s="52"/>
      <c r="E272" s="53"/>
      <c r="F272" s="53"/>
      <c r="G272" s="53"/>
      <c r="H272" s="53"/>
      <c r="I272" s="53"/>
    </row>
    <row r="273" spans="1:9" ht="15" customHeight="1">
      <c r="A273" s="31" t="s">
        <v>256</v>
      </c>
      <c r="B273" s="47">
        <f>'Расчет субсидий'!L273</f>
        <v>4.1818181818181799</v>
      </c>
      <c r="C273" s="54">
        <f>'Расчет субсидий'!D273-1</f>
        <v>0.21479230538922156</v>
      </c>
      <c r="D273" s="54">
        <f>C273*'Расчет субсидий'!E273</f>
        <v>3.2218845808383234</v>
      </c>
      <c r="E273" s="50">
        <f t="shared" ref="E273:E289" si="33">$B273*D273/$I273</f>
        <v>4.1818181818181799</v>
      </c>
      <c r="F273" s="54">
        <f>'Расчет субсидий'!F273-1</f>
        <v>0</v>
      </c>
      <c r="G273" s="54">
        <f>F273*'Расчет субсидий'!G273</f>
        <v>0</v>
      </c>
      <c r="H273" s="50">
        <f t="shared" si="30"/>
        <v>0</v>
      </c>
      <c r="I273" s="49">
        <f t="shared" si="31"/>
        <v>3.2218845808383234</v>
      </c>
    </row>
    <row r="274" spans="1:9" ht="15" customHeight="1">
      <c r="A274" s="31" t="s">
        <v>257</v>
      </c>
      <c r="B274" s="47">
        <f>'Расчет субсидий'!L274</f>
        <v>-13.118181818181817</v>
      </c>
      <c r="C274" s="54">
        <f>'Расчет субсидий'!D274-1</f>
        <v>-0.34266177458033564</v>
      </c>
      <c r="D274" s="54">
        <f>C274*'Расчет субсидий'!E274</f>
        <v>-5.1399266187050348</v>
      </c>
      <c r="E274" s="50">
        <f t="shared" si="33"/>
        <v>-13.118181818181817</v>
      </c>
      <c r="F274" s="54">
        <f>'Расчет субсидий'!F274-1</f>
        <v>0</v>
      </c>
      <c r="G274" s="54">
        <f>F274*'Расчет субсидий'!G274</f>
        <v>0</v>
      </c>
      <c r="H274" s="50">
        <f t="shared" si="30"/>
        <v>0</v>
      </c>
      <c r="I274" s="49">
        <f t="shared" si="31"/>
        <v>-5.1399266187050348</v>
      </c>
    </row>
    <row r="275" spans="1:9" ht="15" customHeight="1">
      <c r="A275" s="31" t="s">
        <v>258</v>
      </c>
      <c r="B275" s="47">
        <f>'Расчет субсидий'!L275</f>
        <v>10.809090909090912</v>
      </c>
      <c r="C275" s="54">
        <f>'Расчет субсидий'!D275-1</f>
        <v>0.30000000000000004</v>
      </c>
      <c r="D275" s="54">
        <f>C275*'Расчет субсидий'!E275</f>
        <v>4.5000000000000009</v>
      </c>
      <c r="E275" s="50">
        <f t="shared" si="33"/>
        <v>10.809090909090912</v>
      </c>
      <c r="F275" s="54">
        <f>'Расчет субсидий'!F275-1</f>
        <v>0</v>
      </c>
      <c r="G275" s="54">
        <f>F275*'Расчет субсидий'!G275</f>
        <v>0</v>
      </c>
      <c r="H275" s="50">
        <f t="shared" si="30"/>
        <v>0</v>
      </c>
      <c r="I275" s="49">
        <f t="shared" si="31"/>
        <v>4.5000000000000009</v>
      </c>
    </row>
    <row r="276" spans="1:9" ht="15" customHeight="1">
      <c r="A276" s="31" t="s">
        <v>259</v>
      </c>
      <c r="B276" s="47">
        <f>'Расчет субсидий'!L276</f>
        <v>-27.336363636363643</v>
      </c>
      <c r="C276" s="54">
        <f>'Расчет субсидий'!D276-1</f>
        <v>-0.43162622694592012</v>
      </c>
      <c r="D276" s="54">
        <f>C276*'Расчет субсидий'!E276</f>
        <v>-6.4743934041888016</v>
      </c>
      <c r="E276" s="50">
        <f t="shared" si="33"/>
        <v>-27.336363636363643</v>
      </c>
      <c r="F276" s="54">
        <f>'Расчет субсидий'!F276-1</f>
        <v>0</v>
      </c>
      <c r="G276" s="54">
        <f>F276*'Расчет субсидий'!G276</f>
        <v>0</v>
      </c>
      <c r="H276" s="50">
        <f t="shared" si="30"/>
        <v>0</v>
      </c>
      <c r="I276" s="49">
        <f t="shared" si="31"/>
        <v>-6.4743934041888016</v>
      </c>
    </row>
    <row r="277" spans="1:9" ht="15" customHeight="1">
      <c r="A277" s="31" t="s">
        <v>260</v>
      </c>
      <c r="B277" s="47">
        <f>'Расчет субсидий'!L277</f>
        <v>-17.636363636363633</v>
      </c>
      <c r="C277" s="54">
        <f>'Расчет субсидий'!D277-1</f>
        <v>-0.52730111063647989</v>
      </c>
      <c r="D277" s="54">
        <f>C277*'Расчет субсидий'!E277</f>
        <v>-7.9095166595471982</v>
      </c>
      <c r="E277" s="50">
        <f t="shared" si="33"/>
        <v>-17.636363636363633</v>
      </c>
      <c r="F277" s="54">
        <f>'Расчет субсидий'!F277-1</f>
        <v>0</v>
      </c>
      <c r="G277" s="54">
        <f>F277*'Расчет субсидий'!G277</f>
        <v>0</v>
      </c>
      <c r="H277" s="50">
        <f t="shared" si="30"/>
        <v>0</v>
      </c>
      <c r="I277" s="49">
        <f t="shared" si="31"/>
        <v>-7.9095166595471982</v>
      </c>
    </row>
    <row r="278" spans="1:9" ht="15" customHeight="1">
      <c r="A278" s="31" t="s">
        <v>261</v>
      </c>
      <c r="B278" s="47">
        <f>'Расчет субсидий'!L278</f>
        <v>-20.218181818181819</v>
      </c>
      <c r="C278" s="54">
        <f>'Расчет субсидий'!D278-1</f>
        <v>-0.38404279999999957</v>
      </c>
      <c r="D278" s="54">
        <f>C278*'Расчет субсидий'!E278</f>
        <v>-5.7606419999999936</v>
      </c>
      <c r="E278" s="50">
        <f t="shared" si="33"/>
        <v>-20.218181818181819</v>
      </c>
      <c r="F278" s="54">
        <f>'Расчет субсидий'!F278-1</f>
        <v>0</v>
      </c>
      <c r="G278" s="54">
        <f>F278*'Расчет субсидий'!G278</f>
        <v>0</v>
      </c>
      <c r="H278" s="50">
        <f t="shared" si="30"/>
        <v>0</v>
      </c>
      <c r="I278" s="49">
        <f t="shared" si="31"/>
        <v>-5.7606419999999936</v>
      </c>
    </row>
    <row r="279" spans="1:9" ht="15" customHeight="1">
      <c r="A279" s="31" t="s">
        <v>262</v>
      </c>
      <c r="B279" s="47">
        <f>'Расчет субсидий'!L279</f>
        <v>15.927272727272737</v>
      </c>
      <c r="C279" s="54">
        <f>'Расчет субсидий'!D279-1</f>
        <v>0.28440220943613337</v>
      </c>
      <c r="D279" s="54">
        <f>C279*'Расчет субсидий'!E279</f>
        <v>4.2660331415420005</v>
      </c>
      <c r="E279" s="50">
        <f t="shared" si="33"/>
        <v>15.927272727272737</v>
      </c>
      <c r="F279" s="54">
        <f>'Расчет субсидий'!F279-1</f>
        <v>0</v>
      </c>
      <c r="G279" s="54">
        <f>F279*'Расчет субсидий'!G279</f>
        <v>0</v>
      </c>
      <c r="H279" s="50">
        <f t="shared" si="30"/>
        <v>0</v>
      </c>
      <c r="I279" s="49">
        <f t="shared" si="31"/>
        <v>4.2660331415420005</v>
      </c>
    </row>
    <row r="280" spans="1:9" ht="15" customHeight="1">
      <c r="A280" s="31" t="s">
        <v>263</v>
      </c>
      <c r="B280" s="47">
        <f>'Расчет субсидий'!L280</f>
        <v>-14.936363636363637</v>
      </c>
      <c r="C280" s="54">
        <f>'Расчет субсидий'!D280-1</f>
        <v>-0.29836142473118243</v>
      </c>
      <c r="D280" s="54">
        <f>C280*'Расчет субсидий'!E280</f>
        <v>-4.4754213709677364</v>
      </c>
      <c r="E280" s="50">
        <f t="shared" si="33"/>
        <v>-14.936363636363636</v>
      </c>
      <c r="F280" s="54">
        <f>'Расчет субсидий'!F280-1</f>
        <v>0</v>
      </c>
      <c r="G280" s="54">
        <f>F280*'Расчет субсидий'!G280</f>
        <v>0</v>
      </c>
      <c r="H280" s="50">
        <f t="shared" si="30"/>
        <v>0</v>
      </c>
      <c r="I280" s="49">
        <f t="shared" si="31"/>
        <v>-4.4754213709677364</v>
      </c>
    </row>
    <row r="281" spans="1:9" ht="15" customHeight="1">
      <c r="A281" s="31" t="s">
        <v>264</v>
      </c>
      <c r="B281" s="47">
        <f>'Расчет субсидий'!L281</f>
        <v>-16.463636363636361</v>
      </c>
      <c r="C281" s="54">
        <f>'Расчет субсидий'!D281-1</f>
        <v>-0.35875110970196522</v>
      </c>
      <c r="D281" s="54">
        <f>C281*'Расчет субсидий'!E281</f>
        <v>-5.381266645529478</v>
      </c>
      <c r="E281" s="50">
        <f t="shared" si="33"/>
        <v>-16.463636363636361</v>
      </c>
      <c r="F281" s="54">
        <f>'Расчет субсидий'!F281-1</f>
        <v>0</v>
      </c>
      <c r="G281" s="54">
        <f>F281*'Расчет субсидий'!G281</f>
        <v>0</v>
      </c>
      <c r="H281" s="50">
        <f t="shared" si="30"/>
        <v>0</v>
      </c>
      <c r="I281" s="49">
        <f t="shared" si="31"/>
        <v>-5.381266645529478</v>
      </c>
    </row>
    <row r="282" spans="1:9" ht="15" customHeight="1">
      <c r="A282" s="31" t="s">
        <v>265</v>
      </c>
      <c r="B282" s="47">
        <f>'Расчет субсидий'!L282</f>
        <v>-2.4545454545454533</v>
      </c>
      <c r="C282" s="54">
        <f>'Расчет субсидий'!D282-1</f>
        <v>-5.0731916738941063E-2</v>
      </c>
      <c r="D282" s="54">
        <f>C282*'Расчет субсидий'!E282</f>
        <v>-0.76097875108411595</v>
      </c>
      <c r="E282" s="50">
        <f t="shared" si="33"/>
        <v>-2.4545454545454533</v>
      </c>
      <c r="F282" s="54">
        <f>'Расчет субсидий'!F282-1</f>
        <v>0</v>
      </c>
      <c r="G282" s="54">
        <f>F282*'Расчет субсидий'!G282</f>
        <v>0</v>
      </c>
      <c r="H282" s="50">
        <f t="shared" si="30"/>
        <v>0</v>
      </c>
      <c r="I282" s="49">
        <f t="shared" si="31"/>
        <v>-0.76097875108411595</v>
      </c>
    </row>
    <row r="283" spans="1:9" ht="15" customHeight="1">
      <c r="A283" s="31" t="s">
        <v>266</v>
      </c>
      <c r="B283" s="47">
        <f>'Расчет субсидий'!L283</f>
        <v>15.709090909090904</v>
      </c>
      <c r="C283" s="54">
        <f>'Расчет субсидий'!D283-1</f>
        <v>0.30000000000000004</v>
      </c>
      <c r="D283" s="54">
        <f>C283*'Расчет субсидий'!E283</f>
        <v>4.5000000000000009</v>
      </c>
      <c r="E283" s="50">
        <f t="shared" si="33"/>
        <v>15.709090909090902</v>
      </c>
      <c r="F283" s="54">
        <f>'Расчет субсидий'!F283-1</f>
        <v>0</v>
      </c>
      <c r="G283" s="54">
        <f>F283*'Расчет субсидий'!G283</f>
        <v>0</v>
      </c>
      <c r="H283" s="50">
        <f t="shared" si="30"/>
        <v>0</v>
      </c>
      <c r="I283" s="49">
        <f t="shared" si="31"/>
        <v>4.5000000000000009</v>
      </c>
    </row>
    <row r="284" spans="1:9" ht="15" customHeight="1">
      <c r="A284" s="31" t="s">
        <v>267</v>
      </c>
      <c r="B284" s="47">
        <f>'Расчет субсидий'!L284</f>
        <v>-14.727272727272734</v>
      </c>
      <c r="C284" s="54">
        <f>'Расчет субсидий'!D284-1</f>
        <v>-0.26560055176037889</v>
      </c>
      <c r="D284" s="54">
        <f>C284*'Расчет субсидий'!E284</f>
        <v>-3.9840082764056834</v>
      </c>
      <c r="E284" s="50">
        <f t="shared" si="33"/>
        <v>-14.727272727272734</v>
      </c>
      <c r="F284" s="54">
        <f>'Расчет субсидий'!F284-1</f>
        <v>0</v>
      </c>
      <c r="G284" s="54">
        <f>F284*'Расчет субсидий'!G284</f>
        <v>0</v>
      </c>
      <c r="H284" s="50">
        <f t="shared" si="30"/>
        <v>0</v>
      </c>
      <c r="I284" s="49">
        <f t="shared" si="31"/>
        <v>-3.9840082764056834</v>
      </c>
    </row>
    <row r="285" spans="1:9" ht="15" customHeight="1">
      <c r="A285" s="31" t="s">
        <v>268</v>
      </c>
      <c r="B285" s="47">
        <f>'Расчет субсидий'!L285</f>
        <v>-3.6363636363637042E-2</v>
      </c>
      <c r="C285" s="54">
        <f>'Расчет субсидий'!D285-1</f>
        <v>5.6103777000027222E-4</v>
      </c>
      <c r="D285" s="54">
        <f>C285*'Расчет субсидий'!E285</f>
        <v>8.4155665500040833E-3</v>
      </c>
      <c r="E285" s="50">
        <f t="shared" si="33"/>
        <v>-3.6363636363637042E-2</v>
      </c>
      <c r="F285" s="54">
        <f>'Расчет субсидий'!F285-1</f>
        <v>0</v>
      </c>
      <c r="G285" s="54">
        <f>F285*'Расчет субсидий'!G285</f>
        <v>0</v>
      </c>
      <c r="H285" s="50">
        <f t="shared" si="30"/>
        <v>0</v>
      </c>
      <c r="I285" s="49">
        <f t="shared" si="31"/>
        <v>8.4155665500040833E-3</v>
      </c>
    </row>
    <row r="286" spans="1:9" ht="15" customHeight="1">
      <c r="A286" s="31" t="s">
        <v>269</v>
      </c>
      <c r="B286" s="47">
        <f>'Расчет субсидий'!L286</f>
        <v>13.518181818181816</v>
      </c>
      <c r="C286" s="54">
        <f>'Расчет субсидий'!D286-1</f>
        <v>0.2366421315736853</v>
      </c>
      <c r="D286" s="54">
        <f>C286*'Расчет субсидий'!E286</f>
        <v>3.5496319736052797</v>
      </c>
      <c r="E286" s="50">
        <f t="shared" si="33"/>
        <v>13.518181818181816</v>
      </c>
      <c r="F286" s="54">
        <f>'Расчет субсидий'!F286-1</f>
        <v>0</v>
      </c>
      <c r="G286" s="54">
        <f>F286*'Расчет субсидий'!G286</f>
        <v>0</v>
      </c>
      <c r="H286" s="50">
        <f t="shared" si="30"/>
        <v>0</v>
      </c>
      <c r="I286" s="49">
        <f t="shared" si="31"/>
        <v>3.5496319736052797</v>
      </c>
    </row>
    <row r="287" spans="1:9" ht="15" customHeight="1">
      <c r="A287" s="31" t="s">
        <v>270</v>
      </c>
      <c r="B287" s="47">
        <f>'Расчет субсидий'!L287</f>
        <v>-14.072727272727263</v>
      </c>
      <c r="C287" s="54">
        <f>'Расчет субсидий'!D287-1</f>
        <v>-0.25738771380892811</v>
      </c>
      <c r="D287" s="54">
        <f>C287*'Расчет субсидий'!E287</f>
        <v>-3.8608157071339217</v>
      </c>
      <c r="E287" s="50">
        <f t="shared" si="33"/>
        <v>-14.072727272727263</v>
      </c>
      <c r="F287" s="54">
        <f>'Расчет субсидий'!F287-1</f>
        <v>0</v>
      </c>
      <c r="G287" s="54">
        <f>F287*'Расчет субсидий'!G287</f>
        <v>0</v>
      </c>
      <c r="H287" s="50">
        <f t="shared" si="30"/>
        <v>0</v>
      </c>
      <c r="I287" s="49">
        <f t="shared" si="31"/>
        <v>-3.8608157071339217</v>
      </c>
    </row>
    <row r="288" spans="1:9" ht="15" customHeight="1">
      <c r="A288" s="31" t="s">
        <v>271</v>
      </c>
      <c r="B288" s="47">
        <f>'Расчет субсидий'!L288</f>
        <v>-0.26363636363636367</v>
      </c>
      <c r="C288" s="54">
        <f>'Расчет субсидий'!D288-1</f>
        <v>-0.20033724309898149</v>
      </c>
      <c r="D288" s="54">
        <f>C288*'Расчет субсидий'!E288</f>
        <v>-3.0050586464847222</v>
      </c>
      <c r="E288" s="50">
        <f t="shared" si="33"/>
        <v>-0.26363636363636367</v>
      </c>
      <c r="F288" s="54">
        <f>'Расчет субсидий'!F288-1</f>
        <v>0</v>
      </c>
      <c r="G288" s="54">
        <f>F288*'Расчет субсидий'!G288</f>
        <v>0</v>
      </c>
      <c r="H288" s="50">
        <f t="shared" si="30"/>
        <v>0</v>
      </c>
      <c r="I288" s="49">
        <f t="shared" si="31"/>
        <v>-3.0050586464847222</v>
      </c>
    </row>
    <row r="289" spans="1:9" ht="15" customHeight="1">
      <c r="A289" s="31" t="s">
        <v>164</v>
      </c>
      <c r="B289" s="47">
        <f>'Расчет субсидий'!L289</f>
        <v>-4.2090909090909037</v>
      </c>
      <c r="C289" s="54">
        <f>'Расчет субсидий'!D289-1</f>
        <v>-8.4584892930479549E-2</v>
      </c>
      <c r="D289" s="54">
        <f>C289*'Расчет субсидий'!E289</f>
        <v>-1.2687733939571932</v>
      </c>
      <c r="E289" s="50">
        <f t="shared" si="33"/>
        <v>-4.2090909090909037</v>
      </c>
      <c r="F289" s="54">
        <f>'Расчет субсидий'!F289-1</f>
        <v>0</v>
      </c>
      <c r="G289" s="54">
        <f>F289*'Расчет субсидий'!G289</f>
        <v>0</v>
      </c>
      <c r="H289" s="50">
        <f t="shared" si="30"/>
        <v>0</v>
      </c>
      <c r="I289" s="49">
        <f t="shared" si="31"/>
        <v>-1.2687733939571932</v>
      </c>
    </row>
    <row r="290" spans="1:9" ht="15" customHeight="1">
      <c r="A290" s="30" t="s">
        <v>272</v>
      </c>
      <c r="B290" s="51"/>
      <c r="C290" s="52"/>
      <c r="D290" s="52"/>
      <c r="E290" s="53"/>
      <c r="F290" s="53"/>
      <c r="G290" s="53"/>
      <c r="H290" s="53"/>
      <c r="I290" s="53"/>
    </row>
    <row r="291" spans="1:9" ht="15" customHeight="1">
      <c r="A291" s="31" t="s">
        <v>68</v>
      </c>
      <c r="B291" s="47">
        <f>'Расчет субсидий'!L291</f>
        <v>7.672727272727272</v>
      </c>
      <c r="C291" s="54">
        <f>'Расчет субсидий'!D291-1</f>
        <v>0.18561149954001799</v>
      </c>
      <c r="D291" s="54">
        <f>C291*'Расчет субсидий'!E291</f>
        <v>2.7841724931002698</v>
      </c>
      <c r="E291" s="50">
        <f t="shared" ref="E291:E314" si="34">$B291*D291/$I291</f>
        <v>7.6727272727272728</v>
      </c>
      <c r="F291" s="54">
        <f>'Расчет субсидий'!F291-1</f>
        <v>0</v>
      </c>
      <c r="G291" s="54">
        <f>F291*'Расчет субсидий'!G291</f>
        <v>0</v>
      </c>
      <c r="H291" s="50">
        <f t="shared" si="30"/>
        <v>0</v>
      </c>
      <c r="I291" s="49">
        <f t="shared" si="31"/>
        <v>2.7841724931002698</v>
      </c>
    </row>
    <row r="292" spans="1:9" ht="15" customHeight="1">
      <c r="A292" s="31" t="s">
        <v>273</v>
      </c>
      <c r="B292" s="47">
        <f>'Расчет субсидий'!L292</f>
        <v>9.9909090909090992</v>
      </c>
      <c r="C292" s="54">
        <f>'Расчет субсидий'!D292-1</f>
        <v>0.2305434937238493</v>
      </c>
      <c r="D292" s="54">
        <f>C292*'Расчет субсидий'!E292</f>
        <v>3.4581524058577395</v>
      </c>
      <c r="E292" s="50">
        <f t="shared" si="34"/>
        <v>9.9909090909090992</v>
      </c>
      <c r="F292" s="54">
        <f>'Расчет субсидий'!F292-1</f>
        <v>0</v>
      </c>
      <c r="G292" s="54">
        <f>F292*'Расчет субсидий'!G292</f>
        <v>0</v>
      </c>
      <c r="H292" s="50">
        <f t="shared" si="30"/>
        <v>0</v>
      </c>
      <c r="I292" s="49">
        <f t="shared" si="31"/>
        <v>3.4581524058577395</v>
      </c>
    </row>
    <row r="293" spans="1:9" ht="15" customHeight="1">
      <c r="A293" s="31" t="s">
        <v>274</v>
      </c>
      <c r="B293" s="47">
        <f>'Расчет субсидий'!L293</f>
        <v>2.8727272727272748</v>
      </c>
      <c r="C293" s="54">
        <f>'Расчет субсидий'!D293-1</f>
        <v>0.30000000000000004</v>
      </c>
      <c r="D293" s="54">
        <f>C293*'Расчет субсидий'!E293</f>
        <v>4.5000000000000009</v>
      </c>
      <c r="E293" s="50">
        <f t="shared" si="34"/>
        <v>2.8727272727272748</v>
      </c>
      <c r="F293" s="54">
        <f>'Расчет субсидий'!F293-1</f>
        <v>0</v>
      </c>
      <c r="G293" s="54">
        <f>F293*'Расчет субсидий'!G293</f>
        <v>0</v>
      </c>
      <c r="H293" s="50">
        <f t="shared" si="30"/>
        <v>0</v>
      </c>
      <c r="I293" s="49">
        <f t="shared" si="31"/>
        <v>4.5000000000000009</v>
      </c>
    </row>
    <row r="294" spans="1:9" ht="15" customHeight="1">
      <c r="A294" s="31" t="s">
        <v>50</v>
      </c>
      <c r="B294" s="47">
        <f>'Расчет субсидий'!L294</f>
        <v>0.59090909090909083</v>
      </c>
      <c r="C294" s="54">
        <f>'Расчет субсидий'!D294-1</f>
        <v>0.17245320846080148</v>
      </c>
      <c r="D294" s="54">
        <f>C294*'Расчет субсидий'!E294</f>
        <v>2.5867981269120222</v>
      </c>
      <c r="E294" s="50">
        <f t="shared" si="34"/>
        <v>0.59090909090909083</v>
      </c>
      <c r="F294" s="54">
        <f>'Расчет субсидий'!F294-1</f>
        <v>0</v>
      </c>
      <c r="G294" s="54">
        <f>F294*'Расчет субсидий'!G294</f>
        <v>0</v>
      </c>
      <c r="H294" s="50">
        <f t="shared" si="30"/>
        <v>0</v>
      </c>
      <c r="I294" s="49">
        <f t="shared" si="31"/>
        <v>2.5867981269120222</v>
      </c>
    </row>
    <row r="295" spans="1:9" ht="15" customHeight="1">
      <c r="A295" s="31" t="s">
        <v>275</v>
      </c>
      <c r="B295" s="47">
        <f>'Расчет субсидий'!L295</f>
        <v>-18.336363636363636</v>
      </c>
      <c r="C295" s="54">
        <f>'Расчет субсидий'!D295-1</f>
        <v>-0.53030024229837391</v>
      </c>
      <c r="D295" s="54">
        <f>C295*'Расчет субсидий'!E295</f>
        <v>-7.9545036344756088</v>
      </c>
      <c r="E295" s="50">
        <f t="shared" si="34"/>
        <v>-18.336363636363636</v>
      </c>
      <c r="F295" s="54">
        <f>'Расчет субсидий'!F295-1</f>
        <v>0</v>
      </c>
      <c r="G295" s="54">
        <f>F295*'Расчет субсидий'!G295</f>
        <v>0</v>
      </c>
      <c r="H295" s="50">
        <f t="shared" si="30"/>
        <v>0</v>
      </c>
      <c r="I295" s="49">
        <f t="shared" si="31"/>
        <v>-7.9545036344756088</v>
      </c>
    </row>
    <row r="296" spans="1:9" ht="15" customHeight="1">
      <c r="A296" s="31" t="s">
        <v>276</v>
      </c>
      <c r="B296" s="47">
        <f>'Расчет субсидий'!L296</f>
        <v>-20.327272727272728</v>
      </c>
      <c r="C296" s="54">
        <f>'Расчет субсидий'!D296-1</f>
        <v>-0.36598391248391338</v>
      </c>
      <c r="D296" s="54">
        <f>C296*'Расчет субсидий'!E296</f>
        <v>-5.4897586872587008</v>
      </c>
      <c r="E296" s="50">
        <f t="shared" si="34"/>
        <v>-20.327272727272728</v>
      </c>
      <c r="F296" s="54">
        <f>'Расчет субсидий'!F296-1</f>
        <v>0</v>
      </c>
      <c r="G296" s="54">
        <f>F296*'Расчет субсидий'!G296</f>
        <v>0</v>
      </c>
      <c r="H296" s="50">
        <f t="shared" si="30"/>
        <v>0</v>
      </c>
      <c r="I296" s="49">
        <f t="shared" si="31"/>
        <v>-5.4897586872587008</v>
      </c>
    </row>
    <row r="297" spans="1:9" ht="15" customHeight="1">
      <c r="A297" s="31" t="s">
        <v>277</v>
      </c>
      <c r="B297" s="47">
        <f>'Расчет субсидий'!L297</f>
        <v>-2.1727272727272737</v>
      </c>
      <c r="C297" s="54">
        <f>'Расчет субсидий'!D297-1</f>
        <v>-0.35443655863472667</v>
      </c>
      <c r="D297" s="54">
        <f>C297*'Расчет субсидий'!E297</f>
        <v>-5.3165483795209001</v>
      </c>
      <c r="E297" s="50">
        <f t="shared" si="34"/>
        <v>-2.1727272727272737</v>
      </c>
      <c r="F297" s="54">
        <f>'Расчет субсидий'!F297-1</f>
        <v>0</v>
      </c>
      <c r="G297" s="54">
        <f>F297*'Расчет субсидий'!G297</f>
        <v>0</v>
      </c>
      <c r="H297" s="50">
        <f t="shared" si="30"/>
        <v>0</v>
      </c>
      <c r="I297" s="49">
        <f t="shared" si="31"/>
        <v>-5.3165483795209001</v>
      </c>
    </row>
    <row r="298" spans="1:9" ht="15" customHeight="1">
      <c r="A298" s="31" t="s">
        <v>278</v>
      </c>
      <c r="B298" s="47">
        <f>'Расчет субсидий'!L298</f>
        <v>-32.936363636363637</v>
      </c>
      <c r="C298" s="54">
        <f>'Расчет субсидий'!D298-1</f>
        <v>-0.53008848725449298</v>
      </c>
      <c r="D298" s="54">
        <f>C298*'Расчет субсидий'!E298</f>
        <v>-7.9513273088173948</v>
      </c>
      <c r="E298" s="50">
        <f t="shared" si="34"/>
        <v>-32.936363636363637</v>
      </c>
      <c r="F298" s="54">
        <f>'Расчет субсидий'!F298-1</f>
        <v>0</v>
      </c>
      <c r="G298" s="54">
        <f>F298*'Расчет субсидий'!G298</f>
        <v>0</v>
      </c>
      <c r="H298" s="50">
        <f t="shared" si="30"/>
        <v>0</v>
      </c>
      <c r="I298" s="49">
        <f t="shared" si="31"/>
        <v>-7.9513273088173948</v>
      </c>
    </row>
    <row r="299" spans="1:9" ht="15" customHeight="1">
      <c r="A299" s="31" t="s">
        <v>279</v>
      </c>
      <c r="B299" s="47">
        <f>'Расчет субсидий'!L299</f>
        <v>-18.036363636363632</v>
      </c>
      <c r="C299" s="54">
        <f>'Расчет субсидий'!D299-1</f>
        <v>-0.84317001784652001</v>
      </c>
      <c r="D299" s="54">
        <f>C299*'Расчет субсидий'!E299</f>
        <v>-12.647550267697801</v>
      </c>
      <c r="E299" s="50">
        <f t="shared" si="34"/>
        <v>-18.036363636363632</v>
      </c>
      <c r="F299" s="54">
        <f>'Расчет субсидий'!F299-1</f>
        <v>0</v>
      </c>
      <c r="G299" s="54">
        <f>F299*'Расчет субсидий'!G299</f>
        <v>0</v>
      </c>
      <c r="H299" s="50">
        <f t="shared" si="30"/>
        <v>0</v>
      </c>
      <c r="I299" s="49">
        <f t="shared" si="31"/>
        <v>-12.647550267697801</v>
      </c>
    </row>
    <row r="300" spans="1:9" ht="15" customHeight="1">
      <c r="A300" s="31" t="s">
        <v>280</v>
      </c>
      <c r="B300" s="47">
        <f>'Расчет субсидий'!L300</f>
        <v>-2.5545454545454547</v>
      </c>
      <c r="C300" s="54">
        <f>'Расчет субсидий'!D300-1</f>
        <v>-0.15194234187140532</v>
      </c>
      <c r="D300" s="54">
        <f>C300*'Расчет субсидий'!E300</f>
        <v>-2.2791351280710797</v>
      </c>
      <c r="E300" s="50">
        <f t="shared" si="34"/>
        <v>-2.5545454545454547</v>
      </c>
      <c r="F300" s="54">
        <f>'Расчет субсидий'!F300-1</f>
        <v>0</v>
      </c>
      <c r="G300" s="54">
        <f>F300*'Расчет субсидий'!G300</f>
        <v>0</v>
      </c>
      <c r="H300" s="50">
        <f t="shared" si="30"/>
        <v>0</v>
      </c>
      <c r="I300" s="49">
        <f t="shared" si="31"/>
        <v>-2.2791351280710797</v>
      </c>
    </row>
    <row r="301" spans="1:9" ht="15" customHeight="1">
      <c r="A301" s="31" t="s">
        <v>281</v>
      </c>
      <c r="B301" s="47">
        <f>'Расчет субсидий'!L301</f>
        <v>4.8363636363636431</v>
      </c>
      <c r="C301" s="54">
        <f>'Расчет субсидий'!D301-1</f>
        <v>7.435212121211987E-2</v>
      </c>
      <c r="D301" s="54">
        <f>C301*'Расчет субсидий'!E301</f>
        <v>1.1152818181817981</v>
      </c>
      <c r="E301" s="50">
        <f t="shared" si="34"/>
        <v>4.8363636363636431</v>
      </c>
      <c r="F301" s="54">
        <f>'Расчет субсидий'!F301-1</f>
        <v>0</v>
      </c>
      <c r="G301" s="54">
        <f>F301*'Расчет субсидий'!G301</f>
        <v>0</v>
      </c>
      <c r="H301" s="50">
        <f t="shared" si="30"/>
        <v>0</v>
      </c>
      <c r="I301" s="49">
        <f t="shared" si="31"/>
        <v>1.1152818181817981</v>
      </c>
    </row>
    <row r="302" spans="1:9" ht="15" customHeight="1">
      <c r="A302" s="31" t="s">
        <v>282</v>
      </c>
      <c r="B302" s="47">
        <f>'Расчет субсидий'!L302</f>
        <v>0.89090909090909065</v>
      </c>
      <c r="C302" s="54">
        <f>'Расчет субсидий'!D302-1</f>
        <v>0.30000000000000004</v>
      </c>
      <c r="D302" s="54">
        <f>C302*'Расчет субсидий'!E302</f>
        <v>4.5000000000000009</v>
      </c>
      <c r="E302" s="50">
        <f t="shared" si="34"/>
        <v>0.89090909090909065</v>
      </c>
      <c r="F302" s="54">
        <f>'Расчет субсидий'!F302-1</f>
        <v>0</v>
      </c>
      <c r="G302" s="54">
        <f>F302*'Расчет субсидий'!G302</f>
        <v>0</v>
      </c>
      <c r="H302" s="50">
        <f t="shared" si="30"/>
        <v>0</v>
      </c>
      <c r="I302" s="49">
        <f t="shared" si="31"/>
        <v>4.5000000000000009</v>
      </c>
    </row>
    <row r="303" spans="1:9" ht="15" customHeight="1">
      <c r="A303" s="31" t="s">
        <v>283</v>
      </c>
      <c r="B303" s="47">
        <f>'Расчет субсидий'!L303</f>
        <v>6.6454545454545411</v>
      </c>
      <c r="C303" s="54">
        <f>'Расчет субсидий'!D303-1</f>
        <v>0.15834655819774657</v>
      </c>
      <c r="D303" s="54">
        <f>C303*'Расчет субсидий'!E303</f>
        <v>2.3751983729661985</v>
      </c>
      <c r="E303" s="50">
        <f t="shared" si="34"/>
        <v>6.6454545454545411</v>
      </c>
      <c r="F303" s="54">
        <f>'Расчет субсидий'!F303-1</f>
        <v>0</v>
      </c>
      <c r="G303" s="54">
        <f>F303*'Расчет субсидий'!G303</f>
        <v>0</v>
      </c>
      <c r="H303" s="50">
        <f t="shared" si="30"/>
        <v>0</v>
      </c>
      <c r="I303" s="49">
        <f t="shared" si="31"/>
        <v>2.3751983729661985</v>
      </c>
    </row>
    <row r="304" spans="1:9" ht="15" customHeight="1">
      <c r="A304" s="31" t="s">
        <v>284</v>
      </c>
      <c r="B304" s="47">
        <f>'Расчет субсидий'!L304</f>
        <v>-0.50909090909090926</v>
      </c>
      <c r="C304" s="54">
        <f>'Расчет субсидий'!D304-1</f>
        <v>-0.23156879370629346</v>
      </c>
      <c r="D304" s="54">
        <f>C304*'Расчет субсидий'!E304</f>
        <v>-3.4735319055944021</v>
      </c>
      <c r="E304" s="50">
        <f t="shared" si="34"/>
        <v>-0.50909090909090926</v>
      </c>
      <c r="F304" s="54">
        <f>'Расчет субсидий'!F304-1</f>
        <v>0</v>
      </c>
      <c r="G304" s="54">
        <f>F304*'Расчет субсидий'!G304</f>
        <v>0</v>
      </c>
      <c r="H304" s="50">
        <f t="shared" si="30"/>
        <v>0</v>
      </c>
      <c r="I304" s="49">
        <f t="shared" si="31"/>
        <v>-3.4735319055944021</v>
      </c>
    </row>
    <row r="305" spans="1:9" ht="15" customHeight="1">
      <c r="A305" s="31" t="s">
        <v>285</v>
      </c>
      <c r="B305" s="47">
        <f>'Расчет субсидий'!L305</f>
        <v>-0.48181818181818237</v>
      </c>
      <c r="C305" s="54">
        <f>'Расчет субсидий'!D305-1</f>
        <v>-6.5832774427020624E-2</v>
      </c>
      <c r="D305" s="54">
        <f>C305*'Расчет субсидий'!E305</f>
        <v>-0.98749161640530936</v>
      </c>
      <c r="E305" s="50">
        <f t="shared" si="34"/>
        <v>-0.48181818181818237</v>
      </c>
      <c r="F305" s="54">
        <f>'Расчет субсидий'!F305-1</f>
        <v>0</v>
      </c>
      <c r="G305" s="54">
        <f>F305*'Расчет субсидий'!G305</f>
        <v>0</v>
      </c>
      <c r="H305" s="50">
        <f t="shared" si="30"/>
        <v>0</v>
      </c>
      <c r="I305" s="49">
        <f t="shared" si="31"/>
        <v>-0.98749161640530936</v>
      </c>
    </row>
    <row r="306" spans="1:9" ht="15" customHeight="1">
      <c r="A306" s="31" t="s">
        <v>286</v>
      </c>
      <c r="B306" s="47">
        <f>'Расчет субсидий'!L306</f>
        <v>-0.49090909090909074</v>
      </c>
      <c r="C306" s="54">
        <f>'Расчет субсидий'!D306-1</f>
        <v>-0.28975940870505013</v>
      </c>
      <c r="D306" s="54">
        <f>C306*'Расчет субсидий'!E306</f>
        <v>-4.3463911305757517</v>
      </c>
      <c r="E306" s="50">
        <f t="shared" si="34"/>
        <v>-0.4909090909090908</v>
      </c>
      <c r="F306" s="54">
        <f>'Расчет субсидий'!F306-1</f>
        <v>0</v>
      </c>
      <c r="G306" s="54">
        <f>F306*'Расчет субсидий'!G306</f>
        <v>0</v>
      </c>
      <c r="H306" s="50">
        <f t="shared" si="30"/>
        <v>0</v>
      </c>
      <c r="I306" s="49">
        <f t="shared" si="31"/>
        <v>-4.3463911305757517</v>
      </c>
    </row>
    <row r="307" spans="1:9" ht="15" customHeight="1">
      <c r="A307" s="31" t="s">
        <v>287</v>
      </c>
      <c r="B307" s="47">
        <f>'Расчет субсидий'!L307</f>
        <v>0.22727272727272729</v>
      </c>
      <c r="C307" s="54">
        <f>'Расчет субсидий'!D307-1</f>
        <v>0.26294027389603114</v>
      </c>
      <c r="D307" s="54">
        <f>C307*'Расчет субсидий'!E307</f>
        <v>3.9441041084404671</v>
      </c>
      <c r="E307" s="50">
        <f t="shared" si="34"/>
        <v>0.22727272727272729</v>
      </c>
      <c r="F307" s="54">
        <f>'Расчет субсидий'!F307-1</f>
        <v>0</v>
      </c>
      <c r="G307" s="54">
        <f>F307*'Расчет субсидий'!G307</f>
        <v>0</v>
      </c>
      <c r="H307" s="50">
        <f t="shared" si="30"/>
        <v>0</v>
      </c>
      <c r="I307" s="49">
        <f t="shared" si="31"/>
        <v>3.9441041084404671</v>
      </c>
    </row>
    <row r="308" spans="1:9" ht="15" customHeight="1">
      <c r="A308" s="31" t="s">
        <v>288</v>
      </c>
      <c r="B308" s="47">
        <f>'Расчет субсидий'!L308</f>
        <v>-15.609090909090909</v>
      </c>
      <c r="C308" s="54">
        <f>'Расчет субсидий'!D308-1</f>
        <v>-0.49239655309033248</v>
      </c>
      <c r="D308" s="54">
        <f>C308*'Расчет субсидий'!E308</f>
        <v>-7.3859482963549876</v>
      </c>
      <c r="E308" s="50">
        <f t="shared" si="34"/>
        <v>-15.609090909090909</v>
      </c>
      <c r="F308" s="54">
        <f>'Расчет субсидий'!F308-1</f>
        <v>0</v>
      </c>
      <c r="G308" s="54">
        <f>F308*'Расчет субсидий'!G308</f>
        <v>0</v>
      </c>
      <c r="H308" s="50">
        <f t="shared" si="30"/>
        <v>0</v>
      </c>
      <c r="I308" s="49">
        <f t="shared" si="31"/>
        <v>-7.3859482963549876</v>
      </c>
    </row>
    <row r="309" spans="1:9" ht="15" customHeight="1">
      <c r="A309" s="31" t="s">
        <v>289</v>
      </c>
      <c r="B309" s="47">
        <f>'Расчет субсидий'!L309</f>
        <v>-23.263636363636358</v>
      </c>
      <c r="C309" s="54">
        <f>'Расчет субсидий'!D309-1</f>
        <v>-0.46559423503325925</v>
      </c>
      <c r="D309" s="54">
        <f>C309*'Расчет субсидий'!E309</f>
        <v>-6.9839135254988891</v>
      </c>
      <c r="E309" s="50">
        <f t="shared" si="34"/>
        <v>-23.263636363636358</v>
      </c>
      <c r="F309" s="54">
        <f>'Расчет субсидий'!F309-1</f>
        <v>0</v>
      </c>
      <c r="G309" s="54">
        <f>F309*'Расчет субсидий'!G309</f>
        <v>0</v>
      </c>
      <c r="H309" s="50">
        <f t="shared" si="30"/>
        <v>0</v>
      </c>
      <c r="I309" s="49">
        <f t="shared" si="31"/>
        <v>-6.9839135254988891</v>
      </c>
    </row>
    <row r="310" spans="1:9" ht="15" customHeight="1">
      <c r="A310" s="31" t="s">
        <v>290</v>
      </c>
      <c r="B310" s="47">
        <f>'Расчет субсидий'!L310</f>
        <v>13.336363636363643</v>
      </c>
      <c r="C310" s="54">
        <f>'Расчет субсидий'!D310-1</f>
        <v>0.21735753936287061</v>
      </c>
      <c r="D310" s="54">
        <f>C310*'Расчет субсидий'!E310</f>
        <v>3.2603630904430592</v>
      </c>
      <c r="E310" s="50">
        <f t="shared" si="34"/>
        <v>13.336363636363643</v>
      </c>
      <c r="F310" s="54">
        <f>'Расчет субсидий'!F310-1</f>
        <v>0</v>
      </c>
      <c r="G310" s="54">
        <f>F310*'Расчет субсидий'!G310</f>
        <v>0</v>
      </c>
      <c r="H310" s="50">
        <f t="shared" si="30"/>
        <v>0</v>
      </c>
      <c r="I310" s="49">
        <f t="shared" si="31"/>
        <v>3.2603630904430592</v>
      </c>
    </row>
    <row r="311" spans="1:9" ht="15" customHeight="1">
      <c r="A311" s="31" t="s">
        <v>291</v>
      </c>
      <c r="B311" s="47">
        <f>'Расчет субсидий'!L311</f>
        <v>-0.54545454545454586</v>
      </c>
      <c r="C311" s="54">
        <f>'Расчет субсидий'!D311-1</f>
        <v>-0.15224061882817652</v>
      </c>
      <c r="D311" s="54">
        <f>C311*'Расчет субсидий'!E311</f>
        <v>-2.2836092824226477</v>
      </c>
      <c r="E311" s="50">
        <f t="shared" si="34"/>
        <v>-0.54545454545454586</v>
      </c>
      <c r="F311" s="54">
        <f>'Расчет субсидий'!F311-1</f>
        <v>0</v>
      </c>
      <c r="G311" s="54">
        <f>F311*'Расчет субсидий'!G311</f>
        <v>0</v>
      </c>
      <c r="H311" s="50">
        <f t="shared" si="30"/>
        <v>0</v>
      </c>
      <c r="I311" s="49">
        <f t="shared" si="31"/>
        <v>-2.2836092824226477</v>
      </c>
    </row>
    <row r="312" spans="1:9" ht="15" customHeight="1">
      <c r="A312" s="31" t="s">
        <v>292</v>
      </c>
      <c r="B312" s="47">
        <f>'Расчет субсидий'!L312</f>
        <v>1.4454545454545453</v>
      </c>
      <c r="C312" s="54">
        <f>'Расчет субсидий'!D312-1</f>
        <v>9.3259445219277648E-2</v>
      </c>
      <c r="D312" s="54">
        <f>C312*'Расчет субсидий'!E312</f>
        <v>1.3988916782891647</v>
      </c>
      <c r="E312" s="50">
        <f t="shared" si="34"/>
        <v>1.4454545454545453</v>
      </c>
      <c r="F312" s="54">
        <f>'Расчет субсидий'!F312-1</f>
        <v>0</v>
      </c>
      <c r="G312" s="54">
        <f>F312*'Расчет субсидий'!G312</f>
        <v>0</v>
      </c>
      <c r="H312" s="50">
        <f t="shared" si="30"/>
        <v>0</v>
      </c>
      <c r="I312" s="49">
        <f t="shared" si="31"/>
        <v>1.3988916782891647</v>
      </c>
    </row>
    <row r="313" spans="1:9" ht="15" customHeight="1">
      <c r="A313" s="31" t="s">
        <v>293</v>
      </c>
      <c r="B313" s="47">
        <f>'Расчет субсидий'!L313</f>
        <v>-6.0454545454545467</v>
      </c>
      <c r="C313" s="54">
        <f>'Расчет субсидий'!D313-1</f>
        <v>-0.36827224687374116</v>
      </c>
      <c r="D313" s="54">
        <f>C313*'Расчет субсидий'!E313</f>
        <v>-5.5240837031061174</v>
      </c>
      <c r="E313" s="50">
        <f t="shared" si="34"/>
        <v>-6.0454545454545467</v>
      </c>
      <c r="F313" s="54">
        <f>'Расчет субсидий'!F313-1</f>
        <v>0</v>
      </c>
      <c r="G313" s="54">
        <f>F313*'Расчет субсидий'!G313</f>
        <v>0</v>
      </c>
      <c r="H313" s="50">
        <f t="shared" ref="H313:H376" si="35">$B313*G313/$I313</f>
        <v>0</v>
      </c>
      <c r="I313" s="49">
        <f t="shared" ref="I313:I376" si="36">D313+G313</f>
        <v>-5.5240837031061174</v>
      </c>
    </row>
    <row r="314" spans="1:9" ht="15" customHeight="1">
      <c r="A314" s="31" t="s">
        <v>294</v>
      </c>
      <c r="B314" s="47">
        <f>'Расчет субсидий'!L314</f>
        <v>-14.572727272727271</v>
      </c>
      <c r="C314" s="54">
        <f>'Расчет субсидий'!D314-1</f>
        <v>-0.49335655275204937</v>
      </c>
      <c r="D314" s="54">
        <f>C314*'Расчет субсидий'!E314</f>
        <v>-7.400348291280741</v>
      </c>
      <c r="E314" s="50">
        <f t="shared" si="34"/>
        <v>-14.572727272727271</v>
      </c>
      <c r="F314" s="54">
        <f>'Расчет субсидий'!F314-1</f>
        <v>0</v>
      </c>
      <c r="G314" s="54">
        <f>F314*'Расчет субсидий'!G314</f>
        <v>0</v>
      </c>
      <c r="H314" s="50">
        <f t="shared" si="35"/>
        <v>0</v>
      </c>
      <c r="I314" s="49">
        <f t="shared" si="36"/>
        <v>-7.400348291280741</v>
      </c>
    </row>
    <row r="315" spans="1:9" ht="15" customHeight="1">
      <c r="A315" s="30" t="s">
        <v>295</v>
      </c>
      <c r="B315" s="51"/>
      <c r="C315" s="52"/>
      <c r="D315" s="52"/>
      <c r="E315" s="53"/>
      <c r="F315" s="53"/>
      <c r="G315" s="53"/>
      <c r="H315" s="53"/>
      <c r="I315" s="53"/>
    </row>
    <row r="316" spans="1:9" ht="15" customHeight="1">
      <c r="A316" s="31" t="s">
        <v>296</v>
      </c>
      <c r="B316" s="47">
        <f>'Расчет субсидий'!L316</f>
        <v>-0.61818181818181817</v>
      </c>
      <c r="C316" s="54">
        <f>'Расчет субсидий'!D316-1</f>
        <v>-0.17802164424998657</v>
      </c>
      <c r="D316" s="54">
        <f>C316*'Расчет субсидий'!E316</f>
        <v>-2.6703246637497986</v>
      </c>
      <c r="E316" s="50">
        <f t="shared" ref="E316:E330" si="37">$B316*D316/$I316</f>
        <v>-0.61818181818181817</v>
      </c>
      <c r="F316" s="54">
        <f>'Расчет субсидий'!F316-1</f>
        <v>0</v>
      </c>
      <c r="G316" s="54">
        <f>F316*'Расчет субсидий'!G316</f>
        <v>0</v>
      </c>
      <c r="H316" s="50">
        <f t="shared" si="35"/>
        <v>0</v>
      </c>
      <c r="I316" s="49">
        <f t="shared" si="36"/>
        <v>-2.6703246637497986</v>
      </c>
    </row>
    <row r="317" spans="1:9" ht="15" customHeight="1">
      <c r="A317" s="31" t="s">
        <v>297</v>
      </c>
      <c r="B317" s="47">
        <f>'Расчет субсидий'!L317</f>
        <v>-3.463636363636363</v>
      </c>
      <c r="C317" s="54">
        <f>'Расчет субсидий'!D317-1</f>
        <v>-0.50310213170478724</v>
      </c>
      <c r="D317" s="54">
        <f>C317*'Расчет субсидий'!E317</f>
        <v>-7.5465319755718081</v>
      </c>
      <c r="E317" s="50">
        <f t="shared" si="37"/>
        <v>-3.463636363636363</v>
      </c>
      <c r="F317" s="54">
        <f>'Расчет субсидий'!F317-1</f>
        <v>0</v>
      </c>
      <c r="G317" s="54">
        <f>F317*'Расчет субсидий'!G317</f>
        <v>0</v>
      </c>
      <c r="H317" s="50">
        <f t="shared" si="35"/>
        <v>0</v>
      </c>
      <c r="I317" s="49">
        <f t="shared" si="36"/>
        <v>-7.5465319755718081</v>
      </c>
    </row>
    <row r="318" spans="1:9" ht="15" customHeight="1">
      <c r="A318" s="31" t="s">
        <v>298</v>
      </c>
      <c r="B318" s="47">
        <f>'Расчет субсидий'!L318</f>
        <v>8.6272727272727394</v>
      </c>
      <c r="C318" s="54">
        <f>'Расчет субсидий'!D318-1</f>
        <v>0.22377589706727985</v>
      </c>
      <c r="D318" s="54">
        <f>C318*'Расчет субсидий'!E318</f>
        <v>3.3566384560091977</v>
      </c>
      <c r="E318" s="50">
        <f t="shared" si="37"/>
        <v>8.6272727272727394</v>
      </c>
      <c r="F318" s="54">
        <f>'Расчет субсидий'!F318-1</f>
        <v>0</v>
      </c>
      <c r="G318" s="54">
        <f>F318*'Расчет субсидий'!G318</f>
        <v>0</v>
      </c>
      <c r="H318" s="50">
        <f t="shared" si="35"/>
        <v>0</v>
      </c>
      <c r="I318" s="49">
        <f t="shared" si="36"/>
        <v>3.3566384560091977</v>
      </c>
    </row>
    <row r="319" spans="1:9" ht="15" customHeight="1">
      <c r="A319" s="31" t="s">
        <v>299</v>
      </c>
      <c r="B319" s="47">
        <f>'Расчет субсидий'!L319</f>
        <v>-40.299999999999997</v>
      </c>
      <c r="C319" s="54">
        <f>'Расчет субсидий'!D319-1</f>
        <v>-0.73871079073831325</v>
      </c>
      <c r="D319" s="54">
        <f>C319*'Расчет субсидий'!E319</f>
        <v>-11.080661861074699</v>
      </c>
      <c r="E319" s="50">
        <f t="shared" si="37"/>
        <v>-40.299999999999997</v>
      </c>
      <c r="F319" s="54">
        <f>'Расчет субсидий'!F319-1</f>
        <v>0</v>
      </c>
      <c r="G319" s="54">
        <f>F319*'Расчет субсидий'!G319</f>
        <v>0</v>
      </c>
      <c r="H319" s="50">
        <f t="shared" si="35"/>
        <v>0</v>
      </c>
      <c r="I319" s="49">
        <f t="shared" si="36"/>
        <v>-11.080661861074699</v>
      </c>
    </row>
    <row r="320" spans="1:9" ht="15" customHeight="1">
      <c r="A320" s="31" t="s">
        <v>300</v>
      </c>
      <c r="B320" s="47">
        <f>'Расчет субсидий'!L320</f>
        <v>2.672727272727272</v>
      </c>
      <c r="C320" s="54">
        <f>'Расчет субсидий'!D320-1</f>
        <v>6.1324228395061464E-2</v>
      </c>
      <c r="D320" s="54">
        <f>C320*'Расчет субсидий'!E320</f>
        <v>0.91986342592592196</v>
      </c>
      <c r="E320" s="50">
        <f t="shared" si="37"/>
        <v>2.672727272727272</v>
      </c>
      <c r="F320" s="54">
        <f>'Расчет субсидий'!F320-1</f>
        <v>0</v>
      </c>
      <c r="G320" s="54">
        <f>F320*'Расчет субсидий'!G320</f>
        <v>0</v>
      </c>
      <c r="H320" s="50">
        <f t="shared" si="35"/>
        <v>0</v>
      </c>
      <c r="I320" s="49">
        <f t="shared" si="36"/>
        <v>0.91986342592592196</v>
      </c>
    </row>
    <row r="321" spans="1:9" ht="15" customHeight="1">
      <c r="A321" s="31" t="s">
        <v>301</v>
      </c>
      <c r="B321" s="47">
        <f>'Расчет субсидий'!L321</f>
        <v>-2.1090909090909093</v>
      </c>
      <c r="C321" s="54">
        <f>'Расчет субсидий'!D321-1</f>
        <v>-6.3388388303297183E-2</v>
      </c>
      <c r="D321" s="54">
        <f>C321*'Расчет субсидий'!E321</f>
        <v>-0.95082582454945774</v>
      </c>
      <c r="E321" s="50">
        <f t="shared" si="37"/>
        <v>-2.1090909090909093</v>
      </c>
      <c r="F321" s="54">
        <f>'Расчет субсидий'!F321-1</f>
        <v>0</v>
      </c>
      <c r="G321" s="54">
        <f>F321*'Расчет субсидий'!G321</f>
        <v>0</v>
      </c>
      <c r="H321" s="50">
        <f t="shared" si="35"/>
        <v>0</v>
      </c>
      <c r="I321" s="49">
        <f t="shared" si="36"/>
        <v>-0.95082582454945774</v>
      </c>
    </row>
    <row r="322" spans="1:9" ht="15" customHeight="1">
      <c r="A322" s="31" t="s">
        <v>302</v>
      </c>
      <c r="B322" s="47">
        <f>'Расчет субсидий'!L322</f>
        <v>-0.82727272727272727</v>
      </c>
      <c r="C322" s="54">
        <f>'Расчет субсидий'!D322-1</f>
        <v>-0.78524562293274525</v>
      </c>
      <c r="D322" s="54">
        <f>C322*'Расчет субсидий'!E322</f>
        <v>-11.778684343991179</v>
      </c>
      <c r="E322" s="50">
        <f t="shared" si="37"/>
        <v>-0.82727272727272727</v>
      </c>
      <c r="F322" s="54">
        <f>'Расчет субсидий'!F322-1</f>
        <v>0</v>
      </c>
      <c r="G322" s="54">
        <f>F322*'Расчет субсидий'!G322</f>
        <v>0</v>
      </c>
      <c r="H322" s="50">
        <f t="shared" si="35"/>
        <v>0</v>
      </c>
      <c r="I322" s="49">
        <f t="shared" si="36"/>
        <v>-11.778684343991179</v>
      </c>
    </row>
    <row r="323" spans="1:9" ht="15" customHeight="1">
      <c r="A323" s="31" t="s">
        <v>303</v>
      </c>
      <c r="B323" s="47">
        <f>'Расчет субсидий'!L323</f>
        <v>1.9363636363636303</v>
      </c>
      <c r="C323" s="54">
        <f>'Расчет субсидий'!D323-1</f>
        <v>6.0201430781128495E-2</v>
      </c>
      <c r="D323" s="54">
        <f>C323*'Расчет субсидий'!E323</f>
        <v>0.90302146171692743</v>
      </c>
      <c r="E323" s="50">
        <f t="shared" si="37"/>
        <v>1.9363636363636303</v>
      </c>
      <c r="F323" s="54">
        <f>'Расчет субсидий'!F323-1</f>
        <v>0</v>
      </c>
      <c r="G323" s="54">
        <f>F323*'Расчет субсидий'!G323</f>
        <v>0</v>
      </c>
      <c r="H323" s="50">
        <f t="shared" si="35"/>
        <v>0</v>
      </c>
      <c r="I323" s="49">
        <f t="shared" si="36"/>
        <v>0.90302146171692743</v>
      </c>
    </row>
    <row r="324" spans="1:9" ht="15" customHeight="1">
      <c r="A324" s="31" t="s">
        <v>304</v>
      </c>
      <c r="B324" s="47">
        <f>'Расчет субсидий'!L324</f>
        <v>6.9818181818181841</v>
      </c>
      <c r="C324" s="54">
        <f>'Расчет субсидий'!D324-1</f>
        <v>0.11884080126515606</v>
      </c>
      <c r="D324" s="54">
        <f>C324*'Расчет субсидий'!E324</f>
        <v>1.7826120189773409</v>
      </c>
      <c r="E324" s="50">
        <f t="shared" si="37"/>
        <v>6.9818181818181841</v>
      </c>
      <c r="F324" s="54">
        <f>'Расчет субсидий'!F324-1</f>
        <v>0</v>
      </c>
      <c r="G324" s="54">
        <f>F324*'Расчет субсидий'!G324</f>
        <v>0</v>
      </c>
      <c r="H324" s="50">
        <f t="shared" si="35"/>
        <v>0</v>
      </c>
      <c r="I324" s="49">
        <f t="shared" si="36"/>
        <v>1.7826120189773409</v>
      </c>
    </row>
    <row r="325" spans="1:9" ht="15" customHeight="1">
      <c r="A325" s="31" t="s">
        <v>305</v>
      </c>
      <c r="B325" s="47">
        <f>'Расчет субсидий'!L325</f>
        <v>3.0727272727272741</v>
      </c>
      <c r="C325" s="54">
        <f>'Расчет субсидий'!D325-1</f>
        <v>0.21868911709455219</v>
      </c>
      <c r="D325" s="54">
        <f>C325*'Расчет субсидий'!E325</f>
        <v>3.2803367564182828</v>
      </c>
      <c r="E325" s="50">
        <f t="shared" si="37"/>
        <v>3.0727272727272741</v>
      </c>
      <c r="F325" s="54">
        <f>'Расчет субсидий'!F325-1</f>
        <v>0</v>
      </c>
      <c r="G325" s="54">
        <f>F325*'Расчет субсидий'!G325</f>
        <v>0</v>
      </c>
      <c r="H325" s="50">
        <f t="shared" si="35"/>
        <v>0</v>
      </c>
      <c r="I325" s="49">
        <f t="shared" si="36"/>
        <v>3.2803367564182828</v>
      </c>
    </row>
    <row r="326" spans="1:9" ht="15" customHeight="1">
      <c r="A326" s="31" t="s">
        <v>306</v>
      </c>
      <c r="B326" s="47">
        <f>'Расчет субсидий'!L326</f>
        <v>-32.154545454545456</v>
      </c>
      <c r="C326" s="54">
        <f>'Расчет субсидий'!D326-1</f>
        <v>-0.55583409961685826</v>
      </c>
      <c r="D326" s="54">
        <f>C326*'Расчет субсидий'!E326</f>
        <v>-8.3375114942528743</v>
      </c>
      <c r="E326" s="50">
        <f t="shared" si="37"/>
        <v>-32.154545454545456</v>
      </c>
      <c r="F326" s="54">
        <f>'Расчет субсидий'!F326-1</f>
        <v>0</v>
      </c>
      <c r="G326" s="54">
        <f>F326*'Расчет субсидий'!G326</f>
        <v>0</v>
      </c>
      <c r="H326" s="50">
        <f t="shared" si="35"/>
        <v>0</v>
      </c>
      <c r="I326" s="49">
        <f t="shared" si="36"/>
        <v>-8.3375114942528743</v>
      </c>
    </row>
    <row r="327" spans="1:9" ht="15" customHeight="1">
      <c r="A327" s="31" t="s">
        <v>307</v>
      </c>
      <c r="B327" s="47">
        <f>'Расчет субсидий'!L327</f>
        <v>-3.9090909090909065</v>
      </c>
      <c r="C327" s="54">
        <f>'Расчет субсидий'!D327-1</f>
        <v>-7.3629775662814478E-2</v>
      </c>
      <c r="D327" s="54">
        <f>C327*'Расчет субсидий'!E327</f>
        <v>-1.1044466349422173</v>
      </c>
      <c r="E327" s="50">
        <f t="shared" si="37"/>
        <v>-3.9090909090909061</v>
      </c>
      <c r="F327" s="54">
        <f>'Расчет субсидий'!F327-1</f>
        <v>0</v>
      </c>
      <c r="G327" s="54">
        <f>F327*'Расчет субсидий'!G327</f>
        <v>0</v>
      </c>
      <c r="H327" s="50">
        <f t="shared" si="35"/>
        <v>0</v>
      </c>
      <c r="I327" s="49">
        <f t="shared" si="36"/>
        <v>-1.1044466349422173</v>
      </c>
    </row>
    <row r="328" spans="1:9" ht="15" customHeight="1">
      <c r="A328" s="31" t="s">
        <v>308</v>
      </c>
      <c r="B328" s="47">
        <f>'Расчет субсидий'!L328</f>
        <v>-16.481818181818184</v>
      </c>
      <c r="C328" s="54">
        <f>'Расчет субсидий'!D328-1</f>
        <v>-0.261661452513966</v>
      </c>
      <c r="D328" s="54">
        <f>C328*'Расчет субсидий'!E328</f>
        <v>-3.92492178770949</v>
      </c>
      <c r="E328" s="50">
        <f t="shared" si="37"/>
        <v>-16.481818181818184</v>
      </c>
      <c r="F328" s="54">
        <f>'Расчет субсидий'!F328-1</f>
        <v>0</v>
      </c>
      <c r="G328" s="54">
        <f>F328*'Расчет субсидий'!G328</f>
        <v>0</v>
      </c>
      <c r="H328" s="50">
        <f t="shared" si="35"/>
        <v>0</v>
      </c>
      <c r="I328" s="49">
        <f t="shared" si="36"/>
        <v>-3.92492178770949</v>
      </c>
    </row>
    <row r="329" spans="1:9" ht="15" customHeight="1">
      <c r="A329" s="31" t="s">
        <v>309</v>
      </c>
      <c r="B329" s="47">
        <f>'Расчет субсидий'!L329</f>
        <v>-33.963636363636354</v>
      </c>
      <c r="C329" s="54">
        <f>'Расчет субсидий'!D329-1</f>
        <v>-0.55271141378371047</v>
      </c>
      <c r="D329" s="54">
        <f>C329*'Расчет субсидий'!E329</f>
        <v>-8.2906712067556576</v>
      </c>
      <c r="E329" s="50">
        <f t="shared" si="37"/>
        <v>-33.963636363636354</v>
      </c>
      <c r="F329" s="54">
        <f>'Расчет субсидий'!F329-1</f>
        <v>0</v>
      </c>
      <c r="G329" s="54">
        <f>F329*'Расчет субсидий'!G329</f>
        <v>0</v>
      </c>
      <c r="H329" s="50">
        <f t="shared" si="35"/>
        <v>0</v>
      </c>
      <c r="I329" s="49">
        <f t="shared" si="36"/>
        <v>-8.2906712067556576</v>
      </c>
    </row>
    <row r="330" spans="1:9" ht="15" customHeight="1">
      <c r="A330" s="31" t="s">
        <v>310</v>
      </c>
      <c r="B330" s="47">
        <f>'Расчет субсидий'!L330</f>
        <v>-9.1818181818181799</v>
      </c>
      <c r="C330" s="54">
        <f>'Расчет субсидий'!D330-1</f>
        <v>-0.27164409448819005</v>
      </c>
      <c r="D330" s="54">
        <f>C330*'Расчет субсидий'!E330</f>
        <v>-4.0746614173228508</v>
      </c>
      <c r="E330" s="50">
        <f t="shared" si="37"/>
        <v>-9.1818181818181799</v>
      </c>
      <c r="F330" s="54">
        <f>'Расчет субсидий'!F330-1</f>
        <v>0</v>
      </c>
      <c r="G330" s="54">
        <f>F330*'Расчет субсидий'!G330</f>
        <v>0</v>
      </c>
      <c r="H330" s="50">
        <f t="shared" si="35"/>
        <v>0</v>
      </c>
      <c r="I330" s="49">
        <f t="shared" si="36"/>
        <v>-4.0746614173228508</v>
      </c>
    </row>
    <row r="331" spans="1:9" ht="15" customHeight="1">
      <c r="A331" s="30" t="s">
        <v>311</v>
      </c>
      <c r="B331" s="51"/>
      <c r="C331" s="52"/>
      <c r="D331" s="52"/>
      <c r="E331" s="53"/>
      <c r="F331" s="53"/>
      <c r="G331" s="53"/>
      <c r="H331" s="53"/>
      <c r="I331" s="53"/>
    </row>
    <row r="332" spans="1:9" ht="15" customHeight="1">
      <c r="A332" s="31" t="s">
        <v>312</v>
      </c>
      <c r="B332" s="47">
        <f>'Расчет субсидий'!L332</f>
        <v>-40.463636363636368</v>
      </c>
      <c r="C332" s="54">
        <f>'Расчет субсидий'!D332-1</f>
        <v>-0.37365348189415459</v>
      </c>
      <c r="D332" s="54">
        <f>C332*'Расчет субсидий'!E332</f>
        <v>-5.6048022284123187</v>
      </c>
      <c r="E332" s="50">
        <f t="shared" ref="E332:E342" si="38">$B332*D332/$I332</f>
        <v>-40.463636363636368</v>
      </c>
      <c r="F332" s="54">
        <f>'Расчет субсидий'!F332-1</f>
        <v>0</v>
      </c>
      <c r="G332" s="54">
        <f>F332*'Расчет субсидий'!G332</f>
        <v>0</v>
      </c>
      <c r="H332" s="50">
        <f t="shared" si="35"/>
        <v>0</v>
      </c>
      <c r="I332" s="49">
        <f t="shared" si="36"/>
        <v>-5.6048022284123187</v>
      </c>
    </row>
    <row r="333" spans="1:9" ht="15" customHeight="1">
      <c r="A333" s="31" t="s">
        <v>313</v>
      </c>
      <c r="B333" s="47">
        <f>'Расчет субсидий'!L333</f>
        <v>21.254545454545479</v>
      </c>
      <c r="C333" s="54">
        <f>'Расчет субсидий'!D333-1</f>
        <v>0.22334083333333621</v>
      </c>
      <c r="D333" s="54">
        <f>C333*'Расчет субсидий'!E333</f>
        <v>3.3501125000000433</v>
      </c>
      <c r="E333" s="50">
        <f t="shared" si="38"/>
        <v>21.254545454545479</v>
      </c>
      <c r="F333" s="54">
        <f>'Расчет субсидий'!F333-1</f>
        <v>0</v>
      </c>
      <c r="G333" s="54">
        <f>F333*'Расчет субсидий'!G333</f>
        <v>0</v>
      </c>
      <c r="H333" s="50">
        <f t="shared" si="35"/>
        <v>0</v>
      </c>
      <c r="I333" s="49">
        <f t="shared" si="36"/>
        <v>3.3501125000000433</v>
      </c>
    </row>
    <row r="334" spans="1:9" ht="15" customHeight="1">
      <c r="A334" s="31" t="s">
        <v>266</v>
      </c>
      <c r="B334" s="47">
        <f>'Расчет субсидий'!L334</f>
        <v>24.73636363636362</v>
      </c>
      <c r="C334" s="54">
        <f>'Расчет субсидий'!D334-1</f>
        <v>0.30000000000000004</v>
      </c>
      <c r="D334" s="54">
        <f>C334*'Расчет субсидий'!E334</f>
        <v>4.5000000000000009</v>
      </c>
      <c r="E334" s="50">
        <f t="shared" si="38"/>
        <v>24.73636363636362</v>
      </c>
      <c r="F334" s="54">
        <f>'Расчет субсидий'!F334-1</f>
        <v>0</v>
      </c>
      <c r="G334" s="54">
        <f>F334*'Расчет субсидий'!G334</f>
        <v>0</v>
      </c>
      <c r="H334" s="50">
        <f t="shared" si="35"/>
        <v>0</v>
      </c>
      <c r="I334" s="49">
        <f t="shared" si="36"/>
        <v>4.5000000000000009</v>
      </c>
    </row>
    <row r="335" spans="1:9" ht="15" customHeight="1">
      <c r="A335" s="31" t="s">
        <v>314</v>
      </c>
      <c r="B335" s="47">
        <f>'Расчет субсидий'!L335</f>
        <v>37.590909090909093</v>
      </c>
      <c r="C335" s="54">
        <f>'Расчет субсидий'!D335-1</f>
        <v>0.2826890202702701</v>
      </c>
      <c r="D335" s="54">
        <f>C335*'Расчет субсидий'!E335</f>
        <v>4.2403353040540512</v>
      </c>
      <c r="E335" s="50">
        <f t="shared" si="38"/>
        <v>37.590909090909093</v>
      </c>
      <c r="F335" s="54">
        <f>'Расчет субсидий'!F335-1</f>
        <v>0</v>
      </c>
      <c r="G335" s="54">
        <f>F335*'Расчет субсидий'!G335</f>
        <v>0</v>
      </c>
      <c r="H335" s="50">
        <f t="shared" si="35"/>
        <v>0</v>
      </c>
      <c r="I335" s="49">
        <f t="shared" si="36"/>
        <v>4.2403353040540512</v>
      </c>
    </row>
    <row r="336" spans="1:9" ht="15" customHeight="1">
      <c r="A336" s="31" t="s">
        <v>315</v>
      </c>
      <c r="B336" s="47">
        <f>'Расчет субсидий'!L336</f>
        <v>-34.090909090909093</v>
      </c>
      <c r="C336" s="54">
        <f>'Расчет субсидий'!D336-1</f>
        <v>-0.23394069125762362</v>
      </c>
      <c r="D336" s="54">
        <f>C336*'Расчет субсидий'!E336</f>
        <v>-3.5091103688643543</v>
      </c>
      <c r="E336" s="50">
        <f t="shared" si="38"/>
        <v>-34.090909090909093</v>
      </c>
      <c r="F336" s="54">
        <f>'Расчет субсидий'!F336-1</f>
        <v>0</v>
      </c>
      <c r="G336" s="54">
        <f>F336*'Расчет субсидий'!G336</f>
        <v>0</v>
      </c>
      <c r="H336" s="50">
        <f t="shared" si="35"/>
        <v>0</v>
      </c>
      <c r="I336" s="49">
        <f t="shared" si="36"/>
        <v>-3.5091103688643543</v>
      </c>
    </row>
    <row r="337" spans="1:9" ht="15" customHeight="1">
      <c r="A337" s="31" t="s">
        <v>316</v>
      </c>
      <c r="B337" s="47">
        <f>'Расчет субсидий'!L337</f>
        <v>-37.354545454545473</v>
      </c>
      <c r="C337" s="54">
        <f>'Расчет субсидий'!D337-1</f>
        <v>-0.25035090673574945</v>
      </c>
      <c r="D337" s="54">
        <f>C337*'Расчет субсидий'!E337</f>
        <v>-3.7552636010362415</v>
      </c>
      <c r="E337" s="50">
        <f t="shared" si="38"/>
        <v>-37.354545454545473</v>
      </c>
      <c r="F337" s="54">
        <f>'Расчет субсидий'!F337-1</f>
        <v>0</v>
      </c>
      <c r="G337" s="54">
        <f>F337*'Расчет субсидий'!G337</f>
        <v>0</v>
      </c>
      <c r="H337" s="50">
        <f t="shared" si="35"/>
        <v>0</v>
      </c>
      <c r="I337" s="49">
        <f t="shared" si="36"/>
        <v>-3.7552636010362415</v>
      </c>
    </row>
    <row r="338" spans="1:9" ht="15" customHeight="1">
      <c r="A338" s="31" t="s">
        <v>317</v>
      </c>
      <c r="B338" s="47">
        <f>'Расчет субсидий'!L338</f>
        <v>-9.4272727272727082</v>
      </c>
      <c r="C338" s="54">
        <f>'Расчет субсидий'!D338-1</f>
        <v>-8.0032344497606656E-2</v>
      </c>
      <c r="D338" s="54">
        <f>C338*'Расчет субсидий'!E338</f>
        <v>-1.2004851674640999</v>
      </c>
      <c r="E338" s="50">
        <f t="shared" si="38"/>
        <v>-9.4272727272727082</v>
      </c>
      <c r="F338" s="54">
        <f>'Расчет субсидий'!F338-1</f>
        <v>0</v>
      </c>
      <c r="G338" s="54">
        <f>F338*'Расчет субсидий'!G338</f>
        <v>0</v>
      </c>
      <c r="H338" s="50">
        <f t="shared" si="35"/>
        <v>0</v>
      </c>
      <c r="I338" s="49">
        <f t="shared" si="36"/>
        <v>-1.2004851674640999</v>
      </c>
    </row>
    <row r="339" spans="1:9" ht="15" customHeight="1">
      <c r="A339" s="31" t="s">
        <v>318</v>
      </c>
      <c r="B339" s="47">
        <f>'Расчет субсидий'!L339</f>
        <v>-61.8</v>
      </c>
      <c r="C339" s="54">
        <f>'Расчет субсидий'!D339-1</f>
        <v>-0.70064643171806273</v>
      </c>
      <c r="D339" s="54">
        <f>C339*'Расчет субсидий'!E339</f>
        <v>-10.509696475770941</v>
      </c>
      <c r="E339" s="50">
        <f t="shared" si="38"/>
        <v>-61.800000000000004</v>
      </c>
      <c r="F339" s="54">
        <f>'Расчет субсидий'!F339-1</f>
        <v>0</v>
      </c>
      <c r="G339" s="54">
        <f>F339*'Расчет субсидий'!G339</f>
        <v>0</v>
      </c>
      <c r="H339" s="50">
        <f t="shared" si="35"/>
        <v>0</v>
      </c>
      <c r="I339" s="49">
        <f t="shared" si="36"/>
        <v>-10.509696475770941</v>
      </c>
    </row>
    <row r="340" spans="1:9" ht="15" customHeight="1">
      <c r="A340" s="31" t="s">
        <v>319</v>
      </c>
      <c r="B340" s="47">
        <f>'Расчет субсидий'!L340</f>
        <v>-17.036363636363632</v>
      </c>
      <c r="C340" s="54">
        <f>'Расчет субсидий'!D340-1</f>
        <v>-0.20894400000004099</v>
      </c>
      <c r="D340" s="54">
        <f>C340*'Расчет субсидий'!E340</f>
        <v>-3.1341600000006147</v>
      </c>
      <c r="E340" s="50">
        <f t="shared" si="38"/>
        <v>-17.036363636363632</v>
      </c>
      <c r="F340" s="54">
        <f>'Расчет субсидий'!F340-1</f>
        <v>0</v>
      </c>
      <c r="G340" s="54">
        <f>F340*'Расчет субсидий'!G340</f>
        <v>0</v>
      </c>
      <c r="H340" s="50">
        <f t="shared" si="35"/>
        <v>0</v>
      </c>
      <c r="I340" s="49">
        <f t="shared" si="36"/>
        <v>-3.1341600000006147</v>
      </c>
    </row>
    <row r="341" spans="1:9" ht="15" customHeight="1">
      <c r="A341" s="31" t="s">
        <v>320</v>
      </c>
      <c r="B341" s="47">
        <f>'Расчет субсидий'!L341</f>
        <v>-57.409090909090907</v>
      </c>
      <c r="C341" s="54">
        <f>'Расчет субсидий'!D341-1</f>
        <v>-0.52912817745803409</v>
      </c>
      <c r="D341" s="54">
        <f>C341*'Расчет субсидий'!E341</f>
        <v>-7.9369226618705113</v>
      </c>
      <c r="E341" s="50">
        <f t="shared" si="38"/>
        <v>-57.409090909090907</v>
      </c>
      <c r="F341" s="54">
        <f>'Расчет субсидий'!F341-1</f>
        <v>0</v>
      </c>
      <c r="G341" s="54">
        <f>F341*'Расчет субсидий'!G341</f>
        <v>0</v>
      </c>
      <c r="H341" s="50">
        <f t="shared" si="35"/>
        <v>0</v>
      </c>
      <c r="I341" s="49">
        <f t="shared" si="36"/>
        <v>-7.9369226618705113</v>
      </c>
    </row>
    <row r="342" spans="1:9" ht="15" customHeight="1">
      <c r="A342" s="31" t="s">
        <v>321</v>
      </c>
      <c r="B342" s="47">
        <f>'Расчет субсидий'!L342</f>
        <v>17.24545454545455</v>
      </c>
      <c r="C342" s="54">
        <f>'Расчет субсидий'!D342-1</f>
        <v>7.8791519917934982E-2</v>
      </c>
      <c r="D342" s="54">
        <f>C342*'Расчет субсидий'!E342</f>
        <v>1.1818727987690247</v>
      </c>
      <c r="E342" s="50">
        <f t="shared" si="38"/>
        <v>17.24545454545455</v>
      </c>
      <c r="F342" s="54">
        <f>'Расчет субсидий'!F342-1</f>
        <v>0</v>
      </c>
      <c r="G342" s="54">
        <f>F342*'Расчет субсидий'!G342</f>
        <v>0</v>
      </c>
      <c r="H342" s="50">
        <f t="shared" si="35"/>
        <v>0</v>
      </c>
      <c r="I342" s="49">
        <f t="shared" si="36"/>
        <v>1.1818727987690247</v>
      </c>
    </row>
    <row r="343" spans="1:9" ht="15" customHeight="1">
      <c r="A343" s="30" t="s">
        <v>322</v>
      </c>
      <c r="B343" s="51"/>
      <c r="C343" s="52"/>
      <c r="D343" s="52"/>
      <c r="E343" s="53"/>
      <c r="F343" s="53"/>
      <c r="G343" s="53"/>
      <c r="H343" s="53"/>
      <c r="I343" s="53"/>
    </row>
    <row r="344" spans="1:9" ht="15" customHeight="1">
      <c r="A344" s="31" t="s">
        <v>323</v>
      </c>
      <c r="B344" s="47">
        <f>'Расчет субсидий'!L344</f>
        <v>-22.25454545454545</v>
      </c>
      <c r="C344" s="54">
        <f>'Расчет субсидий'!D344-1</f>
        <v>-0.31102722672064764</v>
      </c>
      <c r="D344" s="54">
        <f>C344*'Расчет субсидий'!E344</f>
        <v>-4.6654084008097145</v>
      </c>
      <c r="E344" s="50">
        <f t="shared" ref="E344:E354" si="39">$B344*D344/$I344</f>
        <v>-22.25454545454545</v>
      </c>
      <c r="F344" s="54">
        <f>'Расчет субсидий'!F344-1</f>
        <v>0</v>
      </c>
      <c r="G344" s="54">
        <f>F344*'Расчет субсидий'!G344</f>
        <v>0</v>
      </c>
      <c r="H344" s="50">
        <f t="shared" si="35"/>
        <v>0</v>
      </c>
      <c r="I344" s="49">
        <f t="shared" si="36"/>
        <v>-4.6654084008097145</v>
      </c>
    </row>
    <row r="345" spans="1:9" ht="15" customHeight="1">
      <c r="A345" s="31" t="s">
        <v>324</v>
      </c>
      <c r="B345" s="47">
        <f>'Расчет субсидий'!L345</f>
        <v>-9.0181818181818159</v>
      </c>
      <c r="C345" s="54">
        <f>'Расчет субсидий'!D345-1</f>
        <v>-0.12392974051896111</v>
      </c>
      <c r="D345" s="54">
        <f>C345*'Расчет субсидий'!E345</f>
        <v>-1.8589461077844165</v>
      </c>
      <c r="E345" s="50">
        <f t="shared" si="39"/>
        <v>-9.0181818181818159</v>
      </c>
      <c r="F345" s="54">
        <f>'Расчет субсидий'!F345-1</f>
        <v>0</v>
      </c>
      <c r="G345" s="54">
        <f>F345*'Расчет субсидий'!G345</f>
        <v>0</v>
      </c>
      <c r="H345" s="50">
        <f t="shared" si="35"/>
        <v>0</v>
      </c>
      <c r="I345" s="49">
        <f t="shared" si="36"/>
        <v>-1.8589461077844165</v>
      </c>
    </row>
    <row r="346" spans="1:9" ht="15" customHeight="1">
      <c r="A346" s="31" t="s">
        <v>325</v>
      </c>
      <c r="B346" s="47">
        <f>'Расчет субсидий'!L346</f>
        <v>26.954545454545467</v>
      </c>
      <c r="C346" s="54">
        <f>'Расчет субсидий'!D346-1</f>
        <v>0.26660381004366829</v>
      </c>
      <c r="D346" s="54">
        <f>C346*'Расчет субсидий'!E346</f>
        <v>3.9990571506550241</v>
      </c>
      <c r="E346" s="50">
        <f t="shared" si="39"/>
        <v>26.954545454545467</v>
      </c>
      <c r="F346" s="54">
        <f>'Расчет субсидий'!F346-1</f>
        <v>0</v>
      </c>
      <c r="G346" s="54">
        <f>F346*'Расчет субсидий'!G346</f>
        <v>0</v>
      </c>
      <c r="H346" s="50">
        <f t="shared" si="35"/>
        <v>0</v>
      </c>
      <c r="I346" s="49">
        <f t="shared" si="36"/>
        <v>3.9990571506550241</v>
      </c>
    </row>
    <row r="347" spans="1:9" ht="15" customHeight="1">
      <c r="A347" s="31" t="s">
        <v>326</v>
      </c>
      <c r="B347" s="47">
        <f>'Расчет субсидий'!L347</f>
        <v>-27.009090909090901</v>
      </c>
      <c r="C347" s="54">
        <f>'Расчет субсидий'!D347-1</f>
        <v>-0.32449584199584447</v>
      </c>
      <c r="D347" s="54">
        <f>C347*'Расчет субсидий'!E347</f>
        <v>-4.8674376299376672</v>
      </c>
      <c r="E347" s="50">
        <f t="shared" si="39"/>
        <v>-27.009090909090901</v>
      </c>
      <c r="F347" s="54">
        <f>'Расчет субсидий'!F347-1</f>
        <v>0</v>
      </c>
      <c r="G347" s="54">
        <f>F347*'Расчет субсидий'!G347</f>
        <v>0</v>
      </c>
      <c r="H347" s="50">
        <f t="shared" si="35"/>
        <v>0</v>
      </c>
      <c r="I347" s="49">
        <f t="shared" si="36"/>
        <v>-4.8674376299376672</v>
      </c>
    </row>
    <row r="348" spans="1:9" ht="15" customHeight="1">
      <c r="A348" s="31" t="s">
        <v>327</v>
      </c>
      <c r="B348" s="47">
        <f>'Расчет субсидий'!L348</f>
        <v>-7.8727272727272606</v>
      </c>
      <c r="C348" s="54">
        <f>'Расчет субсидий'!D348-1</f>
        <v>-0.14930939875604743</v>
      </c>
      <c r="D348" s="54">
        <f>C348*'Расчет субсидий'!E348</f>
        <v>-2.2396409813407114</v>
      </c>
      <c r="E348" s="50">
        <f t="shared" si="39"/>
        <v>-7.8727272727272606</v>
      </c>
      <c r="F348" s="54">
        <f>'Расчет субсидий'!F348-1</f>
        <v>0</v>
      </c>
      <c r="G348" s="54">
        <f>F348*'Расчет субсидий'!G348</f>
        <v>0</v>
      </c>
      <c r="H348" s="50">
        <f t="shared" si="35"/>
        <v>0</v>
      </c>
      <c r="I348" s="49">
        <f t="shared" si="36"/>
        <v>-2.2396409813407114</v>
      </c>
    </row>
    <row r="349" spans="1:9" ht="15" customHeight="1">
      <c r="A349" s="31" t="s">
        <v>328</v>
      </c>
      <c r="B349" s="47">
        <f>'Расчет субсидий'!L349</f>
        <v>-33.290909090909096</v>
      </c>
      <c r="C349" s="54">
        <f>'Расчет субсидий'!D349-1</f>
        <v>-0.42386059544658516</v>
      </c>
      <c r="D349" s="54">
        <f>C349*'Расчет субсидий'!E349</f>
        <v>-6.3579089316987778</v>
      </c>
      <c r="E349" s="50">
        <f t="shared" si="39"/>
        <v>-33.290909090909096</v>
      </c>
      <c r="F349" s="54">
        <f>'Расчет субсидий'!F349-1</f>
        <v>0</v>
      </c>
      <c r="G349" s="54">
        <f>F349*'Расчет субсидий'!G349</f>
        <v>0</v>
      </c>
      <c r="H349" s="50">
        <f t="shared" si="35"/>
        <v>0</v>
      </c>
      <c r="I349" s="49">
        <f t="shared" si="36"/>
        <v>-6.3579089316987778</v>
      </c>
    </row>
    <row r="350" spans="1:9" ht="15" customHeight="1">
      <c r="A350" s="31" t="s">
        <v>329</v>
      </c>
      <c r="B350" s="47">
        <f>'Расчет субсидий'!L350</f>
        <v>-37.936363636363637</v>
      </c>
      <c r="C350" s="54">
        <f>'Расчет субсидий'!D350-1</f>
        <v>-0.50754230769230824</v>
      </c>
      <c r="D350" s="54">
        <f>C350*'Расчет субсидий'!E350</f>
        <v>-7.6131346153846238</v>
      </c>
      <c r="E350" s="50">
        <f t="shared" si="39"/>
        <v>-37.936363636363637</v>
      </c>
      <c r="F350" s="54">
        <f>'Расчет субсидий'!F350-1</f>
        <v>0</v>
      </c>
      <c r="G350" s="54">
        <f>F350*'Расчет субсидий'!G350</f>
        <v>0</v>
      </c>
      <c r="H350" s="50">
        <f t="shared" si="35"/>
        <v>0</v>
      </c>
      <c r="I350" s="49">
        <f t="shared" si="36"/>
        <v>-7.6131346153846238</v>
      </c>
    </row>
    <row r="351" spans="1:9" ht="15" customHeight="1">
      <c r="A351" s="31" t="s">
        <v>330</v>
      </c>
      <c r="B351" s="47">
        <f>'Расчет субсидий'!L351</f>
        <v>-30.372727272727268</v>
      </c>
      <c r="C351" s="54">
        <f>'Расчет субсидий'!D351-1</f>
        <v>-0.59329337979094143</v>
      </c>
      <c r="D351" s="54">
        <f>C351*'Расчет субсидий'!E351</f>
        <v>-8.8994006968641219</v>
      </c>
      <c r="E351" s="50">
        <f t="shared" si="39"/>
        <v>-30.372727272727268</v>
      </c>
      <c r="F351" s="54">
        <f>'Расчет субсидий'!F351-1</f>
        <v>0</v>
      </c>
      <c r="G351" s="54">
        <f>F351*'Расчет субсидий'!G351</f>
        <v>0</v>
      </c>
      <c r="H351" s="50">
        <f t="shared" si="35"/>
        <v>0</v>
      </c>
      <c r="I351" s="49">
        <f t="shared" si="36"/>
        <v>-8.8994006968641219</v>
      </c>
    </row>
    <row r="352" spans="1:9" ht="15" customHeight="1">
      <c r="A352" s="31" t="s">
        <v>331</v>
      </c>
      <c r="B352" s="47">
        <f>'Расчет субсидий'!L352</f>
        <v>-0.55454545454546178</v>
      </c>
      <c r="C352" s="54">
        <f>'Расчет субсидий'!D352-1</f>
        <v>-5.4240537763308172E-3</v>
      </c>
      <c r="D352" s="54">
        <f>C352*'Расчет субсидий'!E352</f>
        <v>-8.1360806644962258E-2</v>
      </c>
      <c r="E352" s="50">
        <f t="shared" si="39"/>
        <v>-0.55454545454546178</v>
      </c>
      <c r="F352" s="54">
        <f>'Расчет субсидий'!F352-1</f>
        <v>0</v>
      </c>
      <c r="G352" s="54">
        <f>F352*'Расчет субсидий'!G352</f>
        <v>0</v>
      </c>
      <c r="H352" s="50">
        <f t="shared" si="35"/>
        <v>0</v>
      </c>
      <c r="I352" s="49">
        <f t="shared" si="36"/>
        <v>-8.1360806644962258E-2</v>
      </c>
    </row>
    <row r="353" spans="1:9" ht="15" customHeight="1">
      <c r="A353" s="31" t="s">
        <v>332</v>
      </c>
      <c r="B353" s="47">
        <f>'Расчет субсидий'!L353</f>
        <v>-17.463636363636361</v>
      </c>
      <c r="C353" s="54">
        <f>'Расчет субсидий'!D353-1</f>
        <v>-0.37079999999999957</v>
      </c>
      <c r="D353" s="54">
        <f>C353*'Расчет субсидий'!E353</f>
        <v>-5.5619999999999941</v>
      </c>
      <c r="E353" s="50">
        <f t="shared" si="39"/>
        <v>-17.463636363636361</v>
      </c>
      <c r="F353" s="54">
        <f>'Расчет субсидий'!F353-1</f>
        <v>0</v>
      </c>
      <c r="G353" s="54">
        <f>F353*'Расчет субсидий'!G353</f>
        <v>0</v>
      </c>
      <c r="H353" s="50">
        <f t="shared" si="35"/>
        <v>0</v>
      </c>
      <c r="I353" s="49">
        <f t="shared" si="36"/>
        <v>-5.5619999999999941</v>
      </c>
    </row>
    <row r="354" spans="1:9" ht="15" customHeight="1">
      <c r="A354" s="31" t="s">
        <v>333</v>
      </c>
      <c r="B354" s="47">
        <f>'Расчет субсидий'!L354</f>
        <v>-11.827272727272728</v>
      </c>
      <c r="C354" s="54">
        <f>'Расчет субсидий'!D354-1</f>
        <v>-0.155729637305701</v>
      </c>
      <c r="D354" s="54">
        <f>C354*'Расчет субсидий'!E354</f>
        <v>-2.3359445595855148</v>
      </c>
      <c r="E354" s="50">
        <f t="shared" si="39"/>
        <v>-11.827272727272728</v>
      </c>
      <c r="F354" s="54">
        <f>'Расчет субсидий'!F354-1</f>
        <v>0</v>
      </c>
      <c r="G354" s="54">
        <f>F354*'Расчет субсидий'!G354</f>
        <v>0</v>
      </c>
      <c r="H354" s="50">
        <f t="shared" si="35"/>
        <v>0</v>
      </c>
      <c r="I354" s="49">
        <f t="shared" si="36"/>
        <v>-2.3359445595855148</v>
      </c>
    </row>
    <row r="355" spans="1:9" ht="15" customHeight="1">
      <c r="A355" s="30" t="s">
        <v>334</v>
      </c>
      <c r="B355" s="51"/>
      <c r="C355" s="52"/>
      <c r="D355" s="52"/>
      <c r="E355" s="53"/>
      <c r="F355" s="53"/>
      <c r="G355" s="53"/>
      <c r="H355" s="53"/>
      <c r="I355" s="53"/>
    </row>
    <row r="356" spans="1:9" ht="15" customHeight="1">
      <c r="A356" s="31" t="s">
        <v>335</v>
      </c>
      <c r="B356" s="47">
        <f>'Расчет субсидий'!L356</f>
        <v>15.472727272727269</v>
      </c>
      <c r="C356" s="54">
        <f>'Расчет субсидий'!D356-1</f>
        <v>0.30000000000000004</v>
      </c>
      <c r="D356" s="54">
        <f>C356*'Расчет субсидий'!E356</f>
        <v>4.5000000000000009</v>
      </c>
      <c r="E356" s="50">
        <f t="shared" ref="E356:E365" si="40">$B356*D356/$I356</f>
        <v>15.472727272727269</v>
      </c>
      <c r="F356" s="54">
        <f>'Расчет субсидий'!F356-1</f>
        <v>0</v>
      </c>
      <c r="G356" s="54">
        <f>F356*'Расчет субсидий'!G356</f>
        <v>0</v>
      </c>
      <c r="H356" s="50">
        <f t="shared" si="35"/>
        <v>0</v>
      </c>
      <c r="I356" s="49">
        <f t="shared" si="36"/>
        <v>4.5000000000000009</v>
      </c>
    </row>
    <row r="357" spans="1:9" ht="15" customHeight="1">
      <c r="A357" s="31" t="s">
        <v>50</v>
      </c>
      <c r="B357" s="47">
        <f>'Расчет субсидий'!L357</f>
        <v>-93.745454545454521</v>
      </c>
      <c r="C357" s="54">
        <f>'Расчет субсидий'!D357-1</f>
        <v>-0.63650509118541088</v>
      </c>
      <c r="D357" s="54">
        <f>C357*'Расчет субсидий'!E357</f>
        <v>-9.5475763677811631</v>
      </c>
      <c r="E357" s="50">
        <f t="shared" si="40"/>
        <v>-93.745454545454521</v>
      </c>
      <c r="F357" s="54">
        <f>'Расчет субсидий'!F357-1</f>
        <v>0</v>
      </c>
      <c r="G357" s="54">
        <f>F357*'Расчет субсидий'!G357</f>
        <v>0</v>
      </c>
      <c r="H357" s="50">
        <f t="shared" si="35"/>
        <v>0</v>
      </c>
      <c r="I357" s="49">
        <f t="shared" si="36"/>
        <v>-9.5475763677811631</v>
      </c>
    </row>
    <row r="358" spans="1:9" ht="15" customHeight="1">
      <c r="A358" s="31" t="s">
        <v>336</v>
      </c>
      <c r="B358" s="47">
        <f>'Расчет субсидий'!L358</f>
        <v>-16.981818181818184</v>
      </c>
      <c r="C358" s="54">
        <f>'Расчет субсидий'!D358-1</f>
        <v>-0.30134578313253169</v>
      </c>
      <c r="D358" s="54">
        <f>C358*'Расчет субсидий'!E358</f>
        <v>-4.5201867469879753</v>
      </c>
      <c r="E358" s="50">
        <f t="shared" si="40"/>
        <v>-16.981818181818184</v>
      </c>
      <c r="F358" s="54">
        <f>'Расчет субсидий'!F358-1</f>
        <v>0</v>
      </c>
      <c r="G358" s="54">
        <f>F358*'Расчет субсидий'!G358</f>
        <v>0</v>
      </c>
      <c r="H358" s="50">
        <f t="shared" si="35"/>
        <v>0</v>
      </c>
      <c r="I358" s="49">
        <f t="shared" si="36"/>
        <v>-4.5201867469879753</v>
      </c>
    </row>
    <row r="359" spans="1:9" ht="15" customHeight="1">
      <c r="A359" s="31" t="s">
        <v>337</v>
      </c>
      <c r="B359" s="47">
        <f>'Расчет субсидий'!L359</f>
        <v>16.63636363636364</v>
      </c>
      <c r="C359" s="54">
        <f>'Расчет субсидий'!D359-1</f>
        <v>0.30000000000000004</v>
      </c>
      <c r="D359" s="54">
        <f>C359*'Расчет субсидий'!E359</f>
        <v>4.5000000000000009</v>
      </c>
      <c r="E359" s="50">
        <f t="shared" si="40"/>
        <v>16.63636363636364</v>
      </c>
      <c r="F359" s="54">
        <f>'Расчет субсидий'!F359-1</f>
        <v>0</v>
      </c>
      <c r="G359" s="54">
        <f>F359*'Расчет субсидий'!G359</f>
        <v>0</v>
      </c>
      <c r="H359" s="50">
        <f t="shared" si="35"/>
        <v>0</v>
      </c>
      <c r="I359" s="49">
        <f t="shared" si="36"/>
        <v>4.5000000000000009</v>
      </c>
    </row>
    <row r="360" spans="1:9" ht="15" customHeight="1">
      <c r="A360" s="31" t="s">
        <v>338</v>
      </c>
      <c r="B360" s="47">
        <f>'Расчет субсидий'!L360</f>
        <v>5.0545454545454476</v>
      </c>
      <c r="C360" s="54">
        <f>'Расчет субсидий'!D360-1</f>
        <v>9.2852508751459562E-2</v>
      </c>
      <c r="D360" s="54">
        <f>C360*'Расчет субсидий'!E360</f>
        <v>1.3927876312718934</v>
      </c>
      <c r="E360" s="50">
        <f t="shared" si="40"/>
        <v>5.0545454545454476</v>
      </c>
      <c r="F360" s="54">
        <f>'Расчет субсидий'!F360-1</f>
        <v>0</v>
      </c>
      <c r="G360" s="54">
        <f>F360*'Расчет субсидий'!G360</f>
        <v>0</v>
      </c>
      <c r="H360" s="50">
        <f t="shared" si="35"/>
        <v>0</v>
      </c>
      <c r="I360" s="49">
        <f t="shared" si="36"/>
        <v>1.3927876312718934</v>
      </c>
    </row>
    <row r="361" spans="1:9" ht="15" customHeight="1">
      <c r="A361" s="31" t="s">
        <v>339</v>
      </c>
      <c r="B361" s="47">
        <f>'Расчет субсидий'!L361</f>
        <v>7.6545454545454561</v>
      </c>
      <c r="C361" s="54">
        <f>'Расчет субсидий'!D361-1</f>
        <v>0.22147543323863639</v>
      </c>
      <c r="D361" s="54">
        <f>C361*'Расчет субсидий'!E361</f>
        <v>3.3221314985795458</v>
      </c>
      <c r="E361" s="50">
        <f t="shared" si="40"/>
        <v>7.6545454545454561</v>
      </c>
      <c r="F361" s="54">
        <f>'Расчет субсидий'!F361-1</f>
        <v>0</v>
      </c>
      <c r="G361" s="54">
        <f>F361*'Расчет субсидий'!G361</f>
        <v>0</v>
      </c>
      <c r="H361" s="50">
        <f t="shared" si="35"/>
        <v>0</v>
      </c>
      <c r="I361" s="49">
        <f t="shared" si="36"/>
        <v>3.3221314985795458</v>
      </c>
    </row>
    <row r="362" spans="1:9" ht="15" customHeight="1">
      <c r="A362" s="31" t="s">
        <v>340</v>
      </c>
      <c r="B362" s="47">
        <f>'Расчет субсидий'!L362</f>
        <v>-14.5</v>
      </c>
      <c r="C362" s="54">
        <f>'Расчет субсидий'!D362-1</f>
        <v>-0.21036811832374736</v>
      </c>
      <c r="D362" s="54">
        <f>C362*'Расчет субсидий'!E362</f>
        <v>-3.1555217748562105</v>
      </c>
      <c r="E362" s="50">
        <f t="shared" si="40"/>
        <v>-14.5</v>
      </c>
      <c r="F362" s="54">
        <f>'Расчет субсидий'!F362-1</f>
        <v>0</v>
      </c>
      <c r="G362" s="54">
        <f>F362*'Расчет субсидий'!G362</f>
        <v>0</v>
      </c>
      <c r="H362" s="50">
        <f t="shared" si="35"/>
        <v>0</v>
      </c>
      <c r="I362" s="49">
        <f t="shared" si="36"/>
        <v>-3.1555217748562105</v>
      </c>
    </row>
    <row r="363" spans="1:9" ht="15" customHeight="1">
      <c r="A363" s="31" t="s">
        <v>341</v>
      </c>
      <c r="B363" s="47">
        <f>'Расчет субсидий'!L363</f>
        <v>-32.599999999999994</v>
      </c>
      <c r="C363" s="54">
        <f>'Расчет субсидий'!D363-1</f>
        <v>-0.44869742424242109</v>
      </c>
      <c r="D363" s="54">
        <f>C363*'Расчет субсидий'!E363</f>
        <v>-6.7304613636363166</v>
      </c>
      <c r="E363" s="50">
        <f t="shared" si="40"/>
        <v>-32.599999999999994</v>
      </c>
      <c r="F363" s="54">
        <f>'Расчет субсидий'!F363-1</f>
        <v>0</v>
      </c>
      <c r="G363" s="54">
        <f>F363*'Расчет субсидий'!G363</f>
        <v>0</v>
      </c>
      <c r="H363" s="50">
        <f t="shared" si="35"/>
        <v>0</v>
      </c>
      <c r="I363" s="49">
        <f t="shared" si="36"/>
        <v>-6.7304613636363166</v>
      </c>
    </row>
    <row r="364" spans="1:9" ht="15" customHeight="1">
      <c r="A364" s="31" t="s">
        <v>342</v>
      </c>
      <c r="B364" s="47">
        <f>'Расчет субсидий'!L364</f>
        <v>-31.854545454545452</v>
      </c>
      <c r="C364" s="54">
        <f>'Расчет субсидий'!D364-1</f>
        <v>-0.64332351485148487</v>
      </c>
      <c r="D364" s="54">
        <f>C364*'Расчет субсидий'!E364</f>
        <v>-9.6498527227722732</v>
      </c>
      <c r="E364" s="50">
        <f t="shared" si="40"/>
        <v>-31.854545454545448</v>
      </c>
      <c r="F364" s="54">
        <f>'Расчет субсидий'!F364-1</f>
        <v>0</v>
      </c>
      <c r="G364" s="54">
        <f>F364*'Расчет субсидий'!G364</f>
        <v>0</v>
      </c>
      <c r="H364" s="50">
        <f t="shared" si="35"/>
        <v>0</v>
      </c>
      <c r="I364" s="49">
        <f t="shared" si="36"/>
        <v>-9.6498527227722732</v>
      </c>
    </row>
    <row r="365" spans="1:9" ht="15" customHeight="1">
      <c r="A365" s="31" t="s">
        <v>343</v>
      </c>
      <c r="B365" s="47">
        <f>'Расчет субсидий'!L365</f>
        <v>19.609090909090895</v>
      </c>
      <c r="C365" s="54">
        <f>'Расчет субсидий'!D365-1</f>
        <v>0.20272026014865618</v>
      </c>
      <c r="D365" s="54">
        <f>C365*'Расчет субсидий'!E365</f>
        <v>3.0408039022298428</v>
      </c>
      <c r="E365" s="50">
        <f t="shared" si="40"/>
        <v>19.609090909090895</v>
      </c>
      <c r="F365" s="54">
        <f>'Расчет субсидий'!F365-1</f>
        <v>0</v>
      </c>
      <c r="G365" s="54">
        <f>F365*'Расчет субсидий'!G365</f>
        <v>0</v>
      </c>
      <c r="H365" s="50">
        <f t="shared" si="35"/>
        <v>0</v>
      </c>
      <c r="I365" s="49">
        <f t="shared" si="36"/>
        <v>3.0408039022298428</v>
      </c>
    </row>
    <row r="366" spans="1:9" ht="15" customHeight="1">
      <c r="A366" s="30" t="s">
        <v>344</v>
      </c>
      <c r="B366" s="51"/>
      <c r="C366" s="52"/>
      <c r="D366" s="52"/>
      <c r="E366" s="53"/>
      <c r="F366" s="53"/>
      <c r="G366" s="53"/>
      <c r="H366" s="53"/>
      <c r="I366" s="53"/>
    </row>
    <row r="367" spans="1:9" ht="15" customHeight="1">
      <c r="A367" s="31" t="s">
        <v>345</v>
      </c>
      <c r="B367" s="47">
        <f>'Расчет субсидий'!L367</f>
        <v>-56.318181818181813</v>
      </c>
      <c r="C367" s="54">
        <f>'Расчет субсидий'!D367-1</f>
        <v>-0.53973049074819035</v>
      </c>
      <c r="D367" s="54">
        <f>C367*'Расчет субсидий'!E367</f>
        <v>-8.0959573612228546</v>
      </c>
      <c r="E367" s="50">
        <f t="shared" ref="E367:E378" si="41">$B367*D367/$I367</f>
        <v>-56.318181818181813</v>
      </c>
      <c r="F367" s="54">
        <f>'Расчет субсидий'!F367-1</f>
        <v>0</v>
      </c>
      <c r="G367" s="54">
        <f>F367*'Расчет субсидий'!G367</f>
        <v>0</v>
      </c>
      <c r="H367" s="50">
        <f t="shared" si="35"/>
        <v>0</v>
      </c>
      <c r="I367" s="49">
        <f t="shared" si="36"/>
        <v>-8.0959573612228546</v>
      </c>
    </row>
    <row r="368" spans="1:9" ht="15" customHeight="1">
      <c r="A368" s="31" t="s">
        <v>346</v>
      </c>
      <c r="B368" s="47">
        <f>'Расчет субсидий'!L368</f>
        <v>-86.745454545454535</v>
      </c>
      <c r="C368" s="54">
        <f>'Расчет субсидий'!D368-1</f>
        <v>-1</v>
      </c>
      <c r="D368" s="54">
        <f>C368*'Расчет субсидий'!E368</f>
        <v>-15</v>
      </c>
      <c r="E368" s="50">
        <f t="shared" si="41"/>
        <v>-86.745454545454535</v>
      </c>
      <c r="F368" s="54">
        <f>'Расчет субсидий'!F368-1</f>
        <v>0</v>
      </c>
      <c r="G368" s="54">
        <f>F368*'Расчет субсидий'!G368</f>
        <v>0</v>
      </c>
      <c r="H368" s="50">
        <f t="shared" si="35"/>
        <v>0</v>
      </c>
      <c r="I368" s="49">
        <f t="shared" si="36"/>
        <v>-15</v>
      </c>
    </row>
    <row r="369" spans="1:10" ht="15" customHeight="1">
      <c r="A369" s="31" t="s">
        <v>347</v>
      </c>
      <c r="B369" s="47">
        <f>'Расчет субсидий'!L369</f>
        <v>-0.73636363636363644</v>
      </c>
      <c r="C369" s="54">
        <f>'Расчет субсидий'!D369-1</f>
        <v>-0.76636945046626126</v>
      </c>
      <c r="D369" s="54">
        <f>C369*'Расчет субсидий'!E369</f>
        <v>-11.495541756993919</v>
      </c>
      <c r="E369" s="50">
        <f t="shared" si="41"/>
        <v>-0.73636363636363644</v>
      </c>
      <c r="F369" s="54">
        <f>'Расчет субсидий'!F369-1</f>
        <v>0</v>
      </c>
      <c r="G369" s="54">
        <f>F369*'Расчет субсидий'!G369</f>
        <v>0</v>
      </c>
      <c r="H369" s="50">
        <f t="shared" si="35"/>
        <v>0</v>
      </c>
      <c r="I369" s="49">
        <f t="shared" si="36"/>
        <v>-11.495541756993919</v>
      </c>
    </row>
    <row r="370" spans="1:10" ht="15" customHeight="1">
      <c r="A370" s="31" t="s">
        <v>348</v>
      </c>
      <c r="B370" s="47">
        <f>'Расчет субсидий'!L370</f>
        <v>4.7181818181817903</v>
      </c>
      <c r="C370" s="54">
        <f>'Расчет субсидий'!D370-1</f>
        <v>2.9775555555553446E-2</v>
      </c>
      <c r="D370" s="54">
        <f>C370*'Расчет субсидий'!E370</f>
        <v>0.44663333333330169</v>
      </c>
      <c r="E370" s="50">
        <f t="shared" si="41"/>
        <v>4.7181818181817903</v>
      </c>
      <c r="F370" s="54">
        <f>'Расчет субсидий'!F370-1</f>
        <v>0</v>
      </c>
      <c r="G370" s="54">
        <f>F370*'Расчет субсидий'!G370</f>
        <v>0</v>
      </c>
      <c r="H370" s="50">
        <f t="shared" si="35"/>
        <v>0</v>
      </c>
      <c r="I370" s="49">
        <f t="shared" si="36"/>
        <v>0.44663333333330169</v>
      </c>
    </row>
    <row r="371" spans="1:10" ht="15" customHeight="1">
      <c r="A371" s="31" t="s">
        <v>349</v>
      </c>
      <c r="B371" s="47">
        <f>'Расчет субсидий'!L371</f>
        <v>-14.163636363636385</v>
      </c>
      <c r="C371" s="54">
        <f>'Расчет субсидий'!D371-1</f>
        <v>-9.8241427948233206E-2</v>
      </c>
      <c r="D371" s="54">
        <f>C371*'Расчет субсидий'!E371</f>
        <v>-1.4736214192234982</v>
      </c>
      <c r="E371" s="50">
        <f t="shared" si="41"/>
        <v>-14.163636363636384</v>
      </c>
      <c r="F371" s="54">
        <f>'Расчет субсидий'!F371-1</f>
        <v>0</v>
      </c>
      <c r="G371" s="54">
        <f>F371*'Расчет субсидий'!G371</f>
        <v>0</v>
      </c>
      <c r="H371" s="50">
        <f t="shared" si="35"/>
        <v>0</v>
      </c>
      <c r="I371" s="49">
        <f t="shared" si="36"/>
        <v>-1.4736214192234982</v>
      </c>
    </row>
    <row r="372" spans="1:10" ht="15" customHeight="1">
      <c r="A372" s="31" t="s">
        <v>350</v>
      </c>
      <c r="B372" s="47">
        <f>'Расчет субсидий'!L372</f>
        <v>-34.245454545454521</v>
      </c>
      <c r="C372" s="54">
        <f>'Расчет субсидий'!D372-1</f>
        <v>-0.24526235595390355</v>
      </c>
      <c r="D372" s="54">
        <f>C372*'Расчет субсидий'!E372</f>
        <v>-3.6789353393085533</v>
      </c>
      <c r="E372" s="50">
        <f t="shared" si="41"/>
        <v>-34.245454545454521</v>
      </c>
      <c r="F372" s="54">
        <f>'Расчет субсидий'!F372-1</f>
        <v>0</v>
      </c>
      <c r="G372" s="54">
        <f>F372*'Расчет субсидий'!G372</f>
        <v>0</v>
      </c>
      <c r="H372" s="50">
        <f t="shared" si="35"/>
        <v>0</v>
      </c>
      <c r="I372" s="49">
        <f t="shared" si="36"/>
        <v>-3.6789353393085533</v>
      </c>
    </row>
    <row r="373" spans="1:10" ht="15" customHeight="1">
      <c r="A373" s="31" t="s">
        <v>351</v>
      </c>
      <c r="B373" s="47">
        <f>'Расчет субсидий'!L373</f>
        <v>-33.909090909090907</v>
      </c>
      <c r="C373" s="54">
        <f>'Расчет субсидий'!D373-1</f>
        <v>-0.38001019354838761</v>
      </c>
      <c r="D373" s="54">
        <f>C373*'Расчет субсидий'!E373</f>
        <v>-5.7001529032258142</v>
      </c>
      <c r="E373" s="50">
        <f t="shared" si="41"/>
        <v>-33.909090909090907</v>
      </c>
      <c r="F373" s="54">
        <f>'Расчет субсидий'!F373-1</f>
        <v>0</v>
      </c>
      <c r="G373" s="54">
        <f>F373*'Расчет субсидий'!G373</f>
        <v>0</v>
      </c>
      <c r="H373" s="50">
        <f t="shared" si="35"/>
        <v>0</v>
      </c>
      <c r="I373" s="49">
        <f t="shared" si="36"/>
        <v>-5.7001529032258142</v>
      </c>
    </row>
    <row r="374" spans="1:10" ht="15" customHeight="1">
      <c r="A374" s="31" t="s">
        <v>352</v>
      </c>
      <c r="B374" s="47">
        <f>'Расчет субсидий'!L374</f>
        <v>18.272727272727266</v>
      </c>
      <c r="C374" s="54">
        <f>'Расчет субсидий'!D374-1</f>
        <v>0.24215614545454556</v>
      </c>
      <c r="D374" s="54">
        <f>C374*'Расчет субсидий'!E374</f>
        <v>3.6323421818181831</v>
      </c>
      <c r="E374" s="50">
        <f t="shared" si="41"/>
        <v>18.272727272727266</v>
      </c>
      <c r="F374" s="54">
        <f>'Расчет субсидий'!F374-1</f>
        <v>0</v>
      </c>
      <c r="G374" s="54">
        <f>F374*'Расчет субсидий'!G374</f>
        <v>0</v>
      </c>
      <c r="H374" s="50">
        <f t="shared" si="35"/>
        <v>0</v>
      </c>
      <c r="I374" s="49">
        <f t="shared" si="36"/>
        <v>3.6323421818181831</v>
      </c>
    </row>
    <row r="375" spans="1:10" ht="15" customHeight="1">
      <c r="A375" s="31" t="s">
        <v>353</v>
      </c>
      <c r="B375" s="47">
        <f>'Расчет субсидий'!L375</f>
        <v>23.627272727272725</v>
      </c>
      <c r="C375" s="54">
        <f>'Расчет субсидий'!D375-1</f>
        <v>0.22070618677042786</v>
      </c>
      <c r="D375" s="54">
        <f>C375*'Расчет субсидий'!E375</f>
        <v>3.3105928015564179</v>
      </c>
      <c r="E375" s="50">
        <f t="shared" si="41"/>
        <v>23.627272727272725</v>
      </c>
      <c r="F375" s="54">
        <f>'Расчет субсидий'!F375-1</f>
        <v>0</v>
      </c>
      <c r="G375" s="54">
        <f>F375*'Расчет субсидий'!G375</f>
        <v>0</v>
      </c>
      <c r="H375" s="50">
        <f t="shared" si="35"/>
        <v>0</v>
      </c>
      <c r="I375" s="49">
        <f t="shared" si="36"/>
        <v>3.3105928015564179</v>
      </c>
    </row>
    <row r="376" spans="1:10" ht="15" customHeight="1">
      <c r="A376" s="31" t="s">
        <v>354</v>
      </c>
      <c r="B376" s="47">
        <f>'Расчет субсидий'!L376</f>
        <v>-30.409090909090907</v>
      </c>
      <c r="C376" s="54">
        <f>'Расчет субсидий'!D376-1</f>
        <v>-0.3313956204379559</v>
      </c>
      <c r="D376" s="54">
        <f>C376*'Расчет субсидий'!E376</f>
        <v>-4.9709343065693385</v>
      </c>
      <c r="E376" s="50">
        <f t="shared" si="41"/>
        <v>-30.409090909090907</v>
      </c>
      <c r="F376" s="54">
        <f>'Расчет субсидий'!F376-1</f>
        <v>0</v>
      </c>
      <c r="G376" s="54">
        <f>F376*'Расчет субсидий'!G376</f>
        <v>0</v>
      </c>
      <c r="H376" s="50">
        <f t="shared" si="35"/>
        <v>0</v>
      </c>
      <c r="I376" s="49">
        <f t="shared" si="36"/>
        <v>-4.9709343065693385</v>
      </c>
    </row>
    <row r="377" spans="1:10" ht="15" customHeight="1">
      <c r="A377" s="31" t="s">
        <v>355</v>
      </c>
      <c r="B377" s="47">
        <f>'Расчет субсидий'!L377</f>
        <v>-28.472727272727283</v>
      </c>
      <c r="C377" s="54">
        <f>'Расчет субсидий'!D377-1</f>
        <v>-0.3675267808485787</v>
      </c>
      <c r="D377" s="54">
        <f>C377*'Расчет субсидий'!E377</f>
        <v>-5.5129017127286808</v>
      </c>
      <c r="E377" s="50">
        <f t="shared" si="41"/>
        <v>-28.472727272727283</v>
      </c>
      <c r="F377" s="54">
        <f>'Расчет субсидий'!F377-1</f>
        <v>0</v>
      </c>
      <c r="G377" s="54">
        <f>F377*'Расчет субсидий'!G377</f>
        <v>0</v>
      </c>
      <c r="H377" s="50">
        <f t="shared" ref="H377:H378" si="42">$B377*G377/$I377</f>
        <v>0</v>
      </c>
      <c r="I377" s="49">
        <f t="shared" ref="I377:I378" si="43">D377+G377</f>
        <v>-5.5129017127286808</v>
      </c>
    </row>
    <row r="378" spans="1:10" ht="15" customHeight="1">
      <c r="A378" s="31" t="s">
        <v>356</v>
      </c>
      <c r="B378" s="47">
        <f>'Расчет субсидий'!L378</f>
        <v>8.0363636363636317</v>
      </c>
      <c r="C378" s="54">
        <f>'Расчет субсидий'!D378-1</f>
        <v>0.10447064262598138</v>
      </c>
      <c r="D378" s="54">
        <f>C378*'Расчет субсидий'!E378</f>
        <v>1.5670596393897207</v>
      </c>
      <c r="E378" s="50">
        <f t="shared" si="41"/>
        <v>8.0363636363636317</v>
      </c>
      <c r="F378" s="54">
        <f>'Расчет субсидий'!F378-1</f>
        <v>0</v>
      </c>
      <c r="G378" s="54">
        <f>F378*'Расчет субсидий'!G378</f>
        <v>0</v>
      </c>
      <c r="H378" s="50">
        <f t="shared" si="42"/>
        <v>0</v>
      </c>
      <c r="I378" s="49">
        <f t="shared" si="43"/>
        <v>1.5670596393897207</v>
      </c>
    </row>
    <row r="379" spans="1:10" s="45" customFormat="1" ht="15" customHeight="1">
      <c r="A379" s="44" t="s">
        <v>364</v>
      </c>
      <c r="B379" s="48">
        <f>SUM(B6:B378)-B6-B17-B27-B55</f>
        <v>-7415.054545454539</v>
      </c>
      <c r="C379" s="48"/>
      <c r="D379" s="48"/>
      <c r="E379" s="48">
        <f>E6+E17+E27+E55</f>
        <v>-7415.0545454545463</v>
      </c>
      <c r="F379" s="48"/>
      <c r="G379" s="48"/>
      <c r="H379" s="48">
        <f>H6+H17+H27+H55</f>
        <v>0</v>
      </c>
      <c r="I379" s="48"/>
      <c r="J379" s="22"/>
    </row>
  </sheetData>
  <mergeCells count="6">
    <mergeCell ref="A1:I1"/>
    <mergeCell ref="A3:A4"/>
    <mergeCell ref="B3:B4"/>
    <mergeCell ref="I3:I4"/>
    <mergeCell ref="C3:E3"/>
    <mergeCell ref="F3:H3"/>
  </mergeCells>
  <printOptions horizontalCentered="1"/>
  <pageMargins left="0.19685039370078741" right="0.19685039370078741" top="0.31496062992125984" bottom="0.15748031496062992" header="0.15748031496062992" footer="0.15748031496062992"/>
  <pageSetup paperSize="8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RadchenkoAA</cp:lastModifiedBy>
  <cp:lastPrinted>2018-08-17T06:47:53Z</cp:lastPrinted>
  <dcterms:created xsi:type="dcterms:W3CDTF">2010-02-05T14:48:49Z</dcterms:created>
  <dcterms:modified xsi:type="dcterms:W3CDTF">2018-08-20T05:48:40Z</dcterms:modified>
</cp:coreProperties>
</file>