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12585" activeTab="1"/>
  </bookViews>
  <sheets>
    <sheet name="Итоги" sheetId="24" r:id="rId1"/>
    <sheet name="все мо" sheetId="2" r:id="rId2"/>
    <sheet name="705" sheetId="3" r:id="rId3"/>
    <sheet name="706" sheetId="4" r:id="rId4"/>
    <sheet name="707" sheetId="5" r:id="rId5"/>
    <sheet name="709" sheetId="6" r:id="rId6"/>
    <sheet name="710" sheetId="7" r:id="rId7"/>
    <sheet name="711" sheetId="9" r:id="rId8"/>
    <sheet name="712" sheetId="10" r:id="rId9"/>
    <sheet name="713" sheetId="11" r:id="rId10"/>
    <sheet name="714" sheetId="12" r:id="rId11"/>
    <sheet name="716" sheetId="13" r:id="rId12"/>
    <sheet name="717" sheetId="14" r:id="rId13"/>
    <sheet name="718" sheetId="15" r:id="rId14"/>
    <sheet name="724" sheetId="16" r:id="rId15"/>
    <sheet name="729" sheetId="17" r:id="rId16"/>
    <sheet name="730" sheetId="18" r:id="rId17"/>
    <sheet name="732" sheetId="19" r:id="rId18"/>
    <sheet name="733" sheetId="20" r:id="rId19"/>
    <sheet name="734" sheetId="21" r:id="rId20"/>
    <sheet name="777" sheetId="22" r:id="rId21"/>
    <sheet name="806" sheetId="23" r:id="rId22"/>
  </sheets>
  <definedNames>
    <definedName name="_xlnm._FilterDatabase" localSheetId="8" hidden="1">'712'!$B$6:$B$30</definedName>
    <definedName name="_xlnm._FilterDatabase" localSheetId="13" hidden="1">'718'!$A$7:$A$45</definedName>
    <definedName name="_xlnm._FilterDatabase" localSheetId="14" hidden="1">'724'!$A$9:$A$46</definedName>
    <definedName name="_xlnm._FilterDatabase" localSheetId="21" hidden="1">'806'!$B$7:$B$44</definedName>
    <definedName name="_xlnm._FilterDatabase" localSheetId="1" hidden="1">'все мо'!$A$4:$I$4</definedName>
    <definedName name="_xlnm.Print_Titles" localSheetId="3">'706'!$3:$6</definedName>
    <definedName name="_xlnm.Print_Titles" localSheetId="4">'707'!$4:$7</definedName>
    <definedName name="_xlnm.Print_Titles" localSheetId="6">'710'!$B:$B,'710'!$4:$7</definedName>
    <definedName name="_xlnm.Print_Titles" localSheetId="8">'712'!$B:$B</definedName>
    <definedName name="_xlnm.Print_Titles" localSheetId="11">'716'!$B:$B</definedName>
    <definedName name="_xlnm.Print_Titles" localSheetId="18">'733'!$A:$A</definedName>
    <definedName name="_xlnm.Print_Titles" localSheetId="21">'806'!$4:$7</definedName>
    <definedName name="_xlnm.Print_Titles" localSheetId="1">'все мо'!$4:$4</definedName>
    <definedName name="_xlnm.Print_Area" localSheetId="7">'711'!$B$1:$AB$51</definedName>
    <definedName name="_xlnm.Print_Area" localSheetId="11">'716'!$B$1:$AD$45</definedName>
    <definedName name="_xlnm.Print_Area" localSheetId="18">'733'!$A$1:$AM$45</definedName>
    <definedName name="_xlnm.Print_Area" localSheetId="20">'777'!$A$1:$M$45</definedName>
    <definedName name="_xlnm.Print_Area" localSheetId="0">Итоги!$A$1:$AB$47</definedName>
  </definedNames>
  <calcPr calcId="125725"/>
</workbook>
</file>

<file path=xl/calcChain.xml><?xml version="1.0" encoding="utf-8"?>
<calcChain xmlns="http://schemas.openxmlformats.org/spreadsheetml/2006/main">
  <c r="F9" i="2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G20"/>
  <c r="G21"/>
  <c r="G22"/>
  <c r="G23"/>
  <c r="F24"/>
  <c r="G24"/>
  <c r="F25"/>
  <c r="G25"/>
  <c r="F26"/>
  <c r="G26"/>
  <c r="F27"/>
  <c r="G27"/>
  <c r="F28"/>
  <c r="G28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G40"/>
  <c r="F41"/>
  <c r="G41"/>
  <c r="G42"/>
  <c r="F43"/>
  <c r="G43"/>
  <c r="F44"/>
  <c r="G44"/>
  <c r="G45"/>
  <c r="F46"/>
  <c r="G46"/>
  <c r="G47"/>
  <c r="F48"/>
  <c r="G48"/>
  <c r="F49"/>
  <c r="G49"/>
  <c r="F50"/>
  <c r="G50"/>
  <c r="F51"/>
  <c r="G51"/>
  <c r="F52"/>
  <c r="G53"/>
  <c r="F54"/>
  <c r="G54"/>
  <c r="F55"/>
  <c r="F56"/>
  <c r="F57"/>
  <c r="F58"/>
  <c r="G58"/>
  <c r="F59"/>
  <c r="G59"/>
  <c r="F60"/>
  <c r="G60"/>
  <c r="G61"/>
  <c r="G62"/>
  <c r="F63"/>
  <c r="G63"/>
  <c r="F64"/>
  <c r="G64"/>
  <c r="G65"/>
  <c r="G66"/>
  <c r="F67"/>
  <c r="G67"/>
  <c r="G68"/>
  <c r="F69"/>
  <c r="G69"/>
  <c r="F70"/>
  <c r="G70"/>
  <c r="F71"/>
  <c r="G71"/>
  <c r="F72"/>
  <c r="G72"/>
  <c r="G73"/>
  <c r="F74"/>
  <c r="G74"/>
  <c r="G75"/>
  <c r="G76"/>
  <c r="F77"/>
  <c r="G77"/>
  <c r="G78"/>
  <c r="F79"/>
  <c r="G79"/>
  <c r="F80"/>
  <c r="G80"/>
  <c r="G81"/>
  <c r="F82"/>
  <c r="G82"/>
  <c r="F83"/>
  <c r="G83"/>
  <c r="F84"/>
  <c r="G84"/>
  <c r="G85"/>
  <c r="F86"/>
  <c r="G86"/>
  <c r="G87"/>
  <c r="G88"/>
  <c r="G89"/>
  <c r="G90"/>
  <c r="G91"/>
  <c r="G92"/>
  <c r="F93"/>
  <c r="G93"/>
  <c r="F94"/>
  <c r="G94"/>
  <c r="F95"/>
  <c r="G95"/>
  <c r="F96"/>
  <c r="F97"/>
  <c r="G97"/>
  <c r="F98"/>
  <c r="G98"/>
  <c r="G99"/>
  <c r="G100"/>
  <c r="F101"/>
  <c r="G101"/>
  <c r="G102"/>
  <c r="F103"/>
  <c r="G103"/>
  <c r="G104"/>
  <c r="G105"/>
  <c r="F106"/>
  <c r="G106"/>
  <c r="G107"/>
  <c r="F108"/>
  <c r="G108"/>
  <c r="F110"/>
  <c r="G110"/>
  <c r="F111"/>
  <c r="G111"/>
  <c r="F112"/>
  <c r="G112"/>
  <c r="F113"/>
  <c r="G113"/>
  <c r="G114"/>
  <c r="G115"/>
  <c r="G116"/>
  <c r="F117"/>
  <c r="G117"/>
  <c r="F118"/>
  <c r="G118"/>
  <c r="F119"/>
  <c r="G119"/>
  <c r="F120"/>
  <c r="G120"/>
  <c r="F121"/>
  <c r="G121"/>
  <c r="G122"/>
  <c r="F124"/>
  <c r="G124"/>
  <c r="F125"/>
  <c r="G125"/>
  <c r="F126"/>
  <c r="G126"/>
  <c r="F127"/>
  <c r="G127"/>
  <c r="G128"/>
  <c r="G129"/>
  <c r="F130"/>
  <c r="G130"/>
  <c r="F131"/>
  <c r="G131"/>
  <c r="F132"/>
  <c r="G133"/>
  <c r="G134"/>
  <c r="F135"/>
  <c r="G135"/>
  <c r="G136"/>
  <c r="F137"/>
  <c r="G137"/>
  <c r="F6"/>
  <c r="G6"/>
  <c r="F7"/>
  <c r="G7"/>
  <c r="C123"/>
  <c r="C45"/>
  <c r="F45" s="1"/>
  <c r="C8"/>
  <c r="F8" s="1"/>
  <c r="C5"/>
  <c r="E123"/>
  <c r="F123" s="1"/>
  <c r="E8"/>
  <c r="G8" s="1"/>
  <c r="E5"/>
  <c r="D8"/>
  <c r="D123"/>
  <c r="G123" s="1"/>
  <c r="F5" l="1"/>
  <c r="C138"/>
  <c r="E138"/>
  <c r="D5"/>
  <c r="D138" s="1"/>
  <c r="G5" l="1"/>
  <c r="F138"/>
  <c r="G138"/>
  <c r="C44" i="24"/>
  <c r="AA44" s="1"/>
  <c r="C42"/>
  <c r="AA42" s="1"/>
  <c r="C35"/>
  <c r="AA35" s="1"/>
  <c r="C34"/>
  <c r="C30"/>
  <c r="AA30" s="1"/>
  <c r="C24"/>
  <c r="AA24" s="1"/>
  <c r="AA27"/>
  <c r="AA34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9"/>
  <c r="Y47"/>
  <c r="X47"/>
  <c r="W47"/>
  <c r="V47"/>
  <c r="U47"/>
  <c r="T47"/>
  <c r="S47"/>
  <c r="R47"/>
  <c r="Q47"/>
  <c r="P47"/>
  <c r="O47"/>
  <c r="N47"/>
  <c r="M47"/>
  <c r="L47"/>
  <c r="K47"/>
  <c r="J47"/>
  <c r="I47"/>
  <c r="Z47" s="1"/>
  <c r="H47"/>
  <c r="F47"/>
  <c r="E47"/>
  <c r="G47"/>
  <c r="C45"/>
  <c r="AA45" s="1"/>
  <c r="C43"/>
  <c r="AA43" s="1"/>
  <c r="C41"/>
  <c r="AA41" s="1"/>
  <c r="C40"/>
  <c r="AA40" s="1"/>
  <c r="C39"/>
  <c r="AA39" s="1"/>
  <c r="C38"/>
  <c r="AA38" s="1"/>
  <c r="C37"/>
  <c r="AA37" s="1"/>
  <c r="C36"/>
  <c r="AA36" s="1"/>
  <c r="C33"/>
  <c r="AA33" s="1"/>
  <c r="C32"/>
  <c r="AA32" s="1"/>
  <c r="C31"/>
  <c r="AA31" s="1"/>
  <c r="C29"/>
  <c r="AA29" s="1"/>
  <c r="C28"/>
  <c r="AA28" s="1"/>
  <c r="C27"/>
  <c r="C26"/>
  <c r="AA26" s="1"/>
  <c r="C25"/>
  <c r="C23"/>
  <c r="AA23" s="1"/>
  <c r="C22"/>
  <c r="AA22" s="1"/>
  <c r="C21"/>
  <c r="AA21" s="1"/>
  <c r="C20"/>
  <c r="AA20" s="1"/>
  <c r="C19"/>
  <c r="AA19" s="1"/>
  <c r="C18"/>
  <c r="AA18" s="1"/>
  <c r="C17"/>
  <c r="AA17" s="1"/>
  <c r="C16"/>
  <c r="AA16" s="1"/>
  <c r="C15"/>
  <c r="AA15" s="1"/>
  <c r="C14"/>
  <c r="AA14" s="1"/>
  <c r="C13"/>
  <c r="AA13" s="1"/>
  <c r="C12"/>
  <c r="AA12" s="1"/>
  <c r="C11"/>
  <c r="AA11" s="1"/>
  <c r="C10"/>
  <c r="AA10" s="1"/>
  <c r="S7" i="9"/>
  <c r="AS9" i="7"/>
  <c r="AT9"/>
  <c r="AS10"/>
  <c r="AT10"/>
  <c r="AS11"/>
  <c r="AT11"/>
  <c r="AS12"/>
  <c r="AT12"/>
  <c r="AS13"/>
  <c r="AT13"/>
  <c r="AS14"/>
  <c r="AT14"/>
  <c r="AS15"/>
  <c r="AT15"/>
  <c r="AS16"/>
  <c r="AT16"/>
  <c r="AS17"/>
  <c r="AT17"/>
  <c r="AS18"/>
  <c r="AT18"/>
  <c r="AS19"/>
  <c r="AT19"/>
  <c r="AS20"/>
  <c r="AT20"/>
  <c r="AS21"/>
  <c r="AT21"/>
  <c r="AS22"/>
  <c r="AT22"/>
  <c r="AS23"/>
  <c r="AT23"/>
  <c r="AS24"/>
  <c r="AT24"/>
  <c r="AS25"/>
  <c r="AT25"/>
  <c r="AS26"/>
  <c r="AT26"/>
  <c r="AS27"/>
  <c r="AT27"/>
  <c r="AS28"/>
  <c r="AT28"/>
  <c r="AS29"/>
  <c r="AT29"/>
  <c r="AS30"/>
  <c r="AT30"/>
  <c r="AS31"/>
  <c r="AT31"/>
  <c r="AS32"/>
  <c r="AT32"/>
  <c r="AS33"/>
  <c r="AT33"/>
  <c r="AS34"/>
  <c r="AT34"/>
  <c r="AS35"/>
  <c r="AT35"/>
  <c r="AS36"/>
  <c r="AT36"/>
  <c r="AS37"/>
  <c r="AT37"/>
  <c r="AS38"/>
  <c r="AT38"/>
  <c r="D41" i="24" s="1"/>
  <c r="AS39" i="7"/>
  <c r="AT39"/>
  <c r="AS40"/>
  <c r="AT40"/>
  <c r="AS41"/>
  <c r="AT41"/>
  <c r="AS42"/>
  <c r="AT42"/>
  <c r="AT8"/>
  <c r="AS8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H43"/>
  <c r="G43"/>
  <c r="F43"/>
  <c r="E43"/>
  <c r="D43"/>
  <c r="C43"/>
  <c r="D39" i="24"/>
  <c r="AA25" l="1"/>
  <c r="AT43" i="7"/>
  <c r="AS43"/>
  <c r="AD22" i="13"/>
  <c r="AC22"/>
  <c r="AC21"/>
  <c r="AD21"/>
  <c r="D24" i="24"/>
  <c r="R14" i="5"/>
  <c r="AB20" i="9"/>
  <c r="AD23" i="13"/>
  <c r="G22" i="14"/>
  <c r="Q23" i="15"/>
  <c r="O45" i="23" l="1"/>
  <c r="P45"/>
  <c r="O9"/>
  <c r="P9"/>
  <c r="O10"/>
  <c r="P10"/>
  <c r="O11"/>
  <c r="P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O37"/>
  <c r="P37"/>
  <c r="O38"/>
  <c r="P38"/>
  <c r="O39"/>
  <c r="P39"/>
  <c r="O40"/>
  <c r="P40"/>
  <c r="O41"/>
  <c r="P41"/>
  <c r="O42"/>
  <c r="P42"/>
  <c r="O43"/>
  <c r="P43"/>
  <c r="O44"/>
  <c r="P44"/>
  <c r="P8"/>
  <c r="O8"/>
  <c r="M45"/>
  <c r="N45"/>
  <c r="D45"/>
  <c r="E45"/>
  <c r="F45"/>
  <c r="G45"/>
  <c r="H45"/>
  <c r="I45"/>
  <c r="J45"/>
  <c r="K45"/>
  <c r="L45"/>
  <c r="C45"/>
  <c r="L8" i="22"/>
  <c r="M8"/>
  <c r="L9"/>
  <c r="M9"/>
  <c r="L10"/>
  <c r="M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L42"/>
  <c r="M42"/>
  <c r="L43"/>
  <c r="M43"/>
  <c r="L44"/>
  <c r="M44"/>
  <c r="L45"/>
  <c r="M45"/>
  <c r="M7"/>
  <c r="L7"/>
  <c r="J45"/>
  <c r="K45"/>
  <c r="H45"/>
  <c r="I45"/>
  <c r="F45"/>
  <c r="G45"/>
  <c r="D45"/>
  <c r="E45"/>
  <c r="C45"/>
  <c r="B45"/>
  <c r="L11" i="21"/>
  <c r="K9"/>
  <c r="C46" i="24" s="1"/>
  <c r="AA46" s="1"/>
  <c r="K10" i="21"/>
  <c r="L8"/>
  <c r="K8"/>
  <c r="K11" s="1"/>
  <c r="I11"/>
  <c r="D11"/>
  <c r="E11"/>
  <c r="G11"/>
  <c r="C11"/>
  <c r="AL8" i="20"/>
  <c r="AM8"/>
  <c r="AL9"/>
  <c r="AM9"/>
  <c r="AL10"/>
  <c r="AM10"/>
  <c r="AL11"/>
  <c r="AM11"/>
  <c r="AL12"/>
  <c r="AM12"/>
  <c r="AL13"/>
  <c r="AM13"/>
  <c r="AL14"/>
  <c r="AM14"/>
  <c r="AL15"/>
  <c r="AM15"/>
  <c r="AL16"/>
  <c r="AM16"/>
  <c r="AL17"/>
  <c r="AM17"/>
  <c r="AL18"/>
  <c r="AM18"/>
  <c r="AL19"/>
  <c r="AM19"/>
  <c r="AL20"/>
  <c r="AM20"/>
  <c r="AL21"/>
  <c r="AM21"/>
  <c r="AL22"/>
  <c r="AM22"/>
  <c r="AL23"/>
  <c r="AM23"/>
  <c r="AL24"/>
  <c r="AM24"/>
  <c r="AL25"/>
  <c r="AM25"/>
  <c r="AL26"/>
  <c r="AM26"/>
  <c r="AL27"/>
  <c r="AM27"/>
  <c r="AL28"/>
  <c r="AM28"/>
  <c r="AL29"/>
  <c r="AM29"/>
  <c r="AL30"/>
  <c r="AM30"/>
  <c r="AL31"/>
  <c r="AM31"/>
  <c r="AL32"/>
  <c r="AM32"/>
  <c r="AL33"/>
  <c r="AM33"/>
  <c r="AL34"/>
  <c r="AM34"/>
  <c r="AL35"/>
  <c r="AM35"/>
  <c r="AL36"/>
  <c r="AM36"/>
  <c r="AL37"/>
  <c r="AM37"/>
  <c r="AL38"/>
  <c r="AM38"/>
  <c r="AL39"/>
  <c r="AM39"/>
  <c r="AL40"/>
  <c r="AM40"/>
  <c r="AL41"/>
  <c r="AM41"/>
  <c r="AL42"/>
  <c r="AM42"/>
  <c r="AL43"/>
  <c r="AM43"/>
  <c r="AL44"/>
  <c r="AM44"/>
  <c r="AM7"/>
  <c r="AL7"/>
  <c r="AJ45"/>
  <c r="AK45"/>
  <c r="AH45"/>
  <c r="AI45"/>
  <c r="AF45"/>
  <c r="AG45"/>
  <c r="AB45"/>
  <c r="AC45"/>
  <c r="AD45"/>
  <c r="AE45"/>
  <c r="M45"/>
  <c r="L45"/>
  <c r="X45"/>
  <c r="Y45"/>
  <c r="Z45"/>
  <c r="AA45"/>
  <c r="T45"/>
  <c r="U45"/>
  <c r="V45"/>
  <c r="W45"/>
  <c r="R45"/>
  <c r="S45"/>
  <c r="Q45"/>
  <c r="J45"/>
  <c r="K45"/>
  <c r="N45"/>
  <c r="O45"/>
  <c r="P45"/>
  <c r="D45"/>
  <c r="E45"/>
  <c r="C45"/>
  <c r="F45"/>
  <c r="G45"/>
  <c r="H45"/>
  <c r="I45"/>
  <c r="B45"/>
  <c r="G10" i="19"/>
  <c r="H10"/>
  <c r="G11"/>
  <c r="H11"/>
  <c r="H46" s="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H9"/>
  <c r="G9"/>
  <c r="G46" s="1"/>
  <c r="D46"/>
  <c r="E46"/>
  <c r="F46"/>
  <c r="C46"/>
  <c r="F10" i="18"/>
  <c r="G10"/>
  <c r="F11"/>
  <c r="G11"/>
  <c r="G13" s="1"/>
  <c r="F12"/>
  <c r="G12"/>
  <c r="G9"/>
  <c r="F9"/>
  <c r="F13" s="1"/>
  <c r="E45" i="17"/>
  <c r="D45"/>
  <c r="H10" i="16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I9"/>
  <c r="I46" s="1"/>
  <c r="H9"/>
  <c r="C46"/>
  <c r="D46"/>
  <c r="E46"/>
  <c r="F46"/>
  <c r="G46"/>
  <c r="B46"/>
  <c r="P46" i="15"/>
  <c r="Q46"/>
  <c r="P9"/>
  <c r="Q9"/>
  <c r="P10"/>
  <c r="Q10"/>
  <c r="P11"/>
  <c r="Q11"/>
  <c r="P12"/>
  <c r="Q12"/>
  <c r="P13"/>
  <c r="Q13"/>
  <c r="P14"/>
  <c r="Q14"/>
  <c r="P15"/>
  <c r="Q15"/>
  <c r="P16"/>
  <c r="Q16"/>
  <c r="P17"/>
  <c r="Q17"/>
  <c r="P18"/>
  <c r="Q18"/>
  <c r="P19"/>
  <c r="Q19"/>
  <c r="P20"/>
  <c r="Q20"/>
  <c r="P21"/>
  <c r="Q21"/>
  <c r="P22"/>
  <c r="Q22"/>
  <c r="P23"/>
  <c r="P24"/>
  <c r="Q24"/>
  <c r="P25"/>
  <c r="Q25"/>
  <c r="P26"/>
  <c r="Q26"/>
  <c r="P27"/>
  <c r="Q27"/>
  <c r="P28"/>
  <c r="Q28"/>
  <c r="P29"/>
  <c r="Q29"/>
  <c r="P30"/>
  <c r="Q30"/>
  <c r="P31"/>
  <c r="Q31"/>
  <c r="P32"/>
  <c r="Q32"/>
  <c r="P33"/>
  <c r="Q33"/>
  <c r="P34"/>
  <c r="Q34"/>
  <c r="P35"/>
  <c r="Q35"/>
  <c r="P36"/>
  <c r="Q36"/>
  <c r="P37"/>
  <c r="Q37"/>
  <c r="P38"/>
  <c r="Q38"/>
  <c r="P39"/>
  <c r="Q39"/>
  <c r="P40"/>
  <c r="Q40"/>
  <c r="P41"/>
  <c r="Q41"/>
  <c r="P42"/>
  <c r="Q42"/>
  <c r="P43"/>
  <c r="Q43"/>
  <c r="P44"/>
  <c r="Q44"/>
  <c r="P45"/>
  <c r="Q45"/>
  <c r="Q8"/>
  <c r="P8"/>
  <c r="F46"/>
  <c r="G46"/>
  <c r="N46"/>
  <c r="O46"/>
  <c r="L46"/>
  <c r="M46"/>
  <c r="C46"/>
  <c r="D46"/>
  <c r="E46"/>
  <c r="H46"/>
  <c r="I46"/>
  <c r="J46"/>
  <c r="K46"/>
  <c r="B46"/>
  <c r="F8" i="14"/>
  <c r="F44" s="1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G7"/>
  <c r="F7"/>
  <c r="E44"/>
  <c r="G44"/>
  <c r="D44"/>
  <c r="AC9" i="13"/>
  <c r="AD9"/>
  <c r="D10" i="24" s="1"/>
  <c r="AC10" i="13"/>
  <c r="AD10"/>
  <c r="D11" i="24" s="1"/>
  <c r="AC11" i="13"/>
  <c r="AD11"/>
  <c r="D12" i="24" s="1"/>
  <c r="AC12" i="13"/>
  <c r="AD12"/>
  <c r="D13" i="24" s="1"/>
  <c r="AC13" i="13"/>
  <c r="AD13"/>
  <c r="D14" i="24" s="1"/>
  <c r="AC14" i="13"/>
  <c r="AD14"/>
  <c r="D15" i="24" s="1"/>
  <c r="AC15" i="13"/>
  <c r="AD15"/>
  <c r="D16" i="24" s="1"/>
  <c r="AC16" i="13"/>
  <c r="AD16"/>
  <c r="D17" i="24" s="1"/>
  <c r="AC17" i="13"/>
  <c r="AD17"/>
  <c r="D18" i="24" s="1"/>
  <c r="AC18" i="13"/>
  <c r="AD18"/>
  <c r="D19" i="24" s="1"/>
  <c r="AC19" i="13"/>
  <c r="AD19"/>
  <c r="D20" i="24" s="1"/>
  <c r="AC20" i="13"/>
  <c r="AD20"/>
  <c r="D21" i="24" s="1"/>
  <c r="D22"/>
  <c r="D23"/>
  <c r="AC23" i="13"/>
  <c r="AC24"/>
  <c r="AD24"/>
  <c r="D25" i="24" s="1"/>
  <c r="AC25" i="13"/>
  <c r="AD25"/>
  <c r="D26" i="24" s="1"/>
  <c r="AC26" i="13"/>
  <c r="AD26"/>
  <c r="D27" i="24" s="1"/>
  <c r="AC27" i="13"/>
  <c r="AD27"/>
  <c r="D28" i="24" s="1"/>
  <c r="AC28" i="13"/>
  <c r="AD28"/>
  <c r="D29" i="24" s="1"/>
  <c r="AC29" i="13"/>
  <c r="AD29"/>
  <c r="D30" i="24" s="1"/>
  <c r="AC30" i="13"/>
  <c r="AD30"/>
  <c r="D31" i="24" s="1"/>
  <c r="AC31" i="13"/>
  <c r="AD31"/>
  <c r="D32" i="24" s="1"/>
  <c r="AC32" i="13"/>
  <c r="AD32"/>
  <c r="D33" i="24" s="1"/>
  <c r="AC33" i="13"/>
  <c r="AD33"/>
  <c r="D34" i="24" s="1"/>
  <c r="AC34" i="13"/>
  <c r="AD34"/>
  <c r="D35" i="24" s="1"/>
  <c r="AC35" i="13"/>
  <c r="AD35"/>
  <c r="D36" i="24" s="1"/>
  <c r="AC36" i="13"/>
  <c r="AD36"/>
  <c r="D37" i="24" s="1"/>
  <c r="AC37" i="13"/>
  <c r="AD37"/>
  <c r="D38" i="24" s="1"/>
  <c r="AC38" i="13"/>
  <c r="AD38"/>
  <c r="AC39"/>
  <c r="AD39"/>
  <c r="D40" i="24" s="1"/>
  <c r="AC40" i="13"/>
  <c r="AD40"/>
  <c r="AC41"/>
  <c r="AD41"/>
  <c r="D42" i="24" s="1"/>
  <c r="AC42" i="13"/>
  <c r="AD42"/>
  <c r="D43" i="24" s="1"/>
  <c r="AC43" i="13"/>
  <c r="AD43"/>
  <c r="D44" i="24" s="1"/>
  <c r="AC44" i="13"/>
  <c r="AD44"/>
  <c r="D45" i="24" s="1"/>
  <c r="AD8" i="13"/>
  <c r="AC8"/>
  <c r="AA45"/>
  <c r="AB45"/>
  <c r="Y45"/>
  <c r="Z45"/>
  <c r="W45"/>
  <c r="X45"/>
  <c r="Q45"/>
  <c r="R45"/>
  <c r="S45"/>
  <c r="P45"/>
  <c r="O45"/>
  <c r="D45"/>
  <c r="E45"/>
  <c r="F45"/>
  <c r="G45"/>
  <c r="H45"/>
  <c r="I45"/>
  <c r="J45"/>
  <c r="K45"/>
  <c r="L45"/>
  <c r="M45"/>
  <c r="N45"/>
  <c r="T45"/>
  <c r="U45"/>
  <c r="V45"/>
  <c r="C45"/>
  <c r="I29" i="10"/>
  <c r="J29"/>
  <c r="AY29"/>
  <c r="AZ29"/>
  <c r="AY9"/>
  <c r="AZ9"/>
  <c r="AY10"/>
  <c r="AZ10"/>
  <c r="AY11"/>
  <c r="AZ11"/>
  <c r="AY12"/>
  <c r="AZ12"/>
  <c r="AY13"/>
  <c r="AZ13"/>
  <c r="AY14"/>
  <c r="AZ14"/>
  <c r="AY15"/>
  <c r="AZ15"/>
  <c r="AY16"/>
  <c r="AZ16"/>
  <c r="AY17"/>
  <c r="AZ17"/>
  <c r="AY18"/>
  <c r="AZ18"/>
  <c r="AY19"/>
  <c r="AZ19"/>
  <c r="AY20"/>
  <c r="AZ20"/>
  <c r="AY21"/>
  <c r="AZ21"/>
  <c r="AY22"/>
  <c r="AZ22"/>
  <c r="AY23"/>
  <c r="AZ23"/>
  <c r="AY24"/>
  <c r="AZ24"/>
  <c r="AY25"/>
  <c r="AZ25"/>
  <c r="AY26"/>
  <c r="AZ26"/>
  <c r="AY27"/>
  <c r="AZ27"/>
  <c r="AY28"/>
  <c r="AZ28"/>
  <c r="AZ8"/>
  <c r="AY8"/>
  <c r="AC29"/>
  <c r="AD29"/>
  <c r="AK29"/>
  <c r="AL29"/>
  <c r="AS29"/>
  <c r="AT29"/>
  <c r="Q29"/>
  <c r="R29"/>
  <c r="AW29"/>
  <c r="AX29"/>
  <c r="C29"/>
  <c r="D29"/>
  <c r="E29"/>
  <c r="F29"/>
  <c r="G29"/>
  <c r="H29"/>
  <c r="K29"/>
  <c r="L29"/>
  <c r="M29"/>
  <c r="N29"/>
  <c r="O29"/>
  <c r="P29"/>
  <c r="S29"/>
  <c r="T29"/>
  <c r="U29"/>
  <c r="V29"/>
  <c r="W29"/>
  <c r="X29"/>
  <c r="Y29"/>
  <c r="Z29"/>
  <c r="AA29"/>
  <c r="AB29"/>
  <c r="AE29"/>
  <c r="AF29"/>
  <c r="AG29"/>
  <c r="AH29"/>
  <c r="AI29"/>
  <c r="AJ29"/>
  <c r="AM29"/>
  <c r="AN29"/>
  <c r="AO29"/>
  <c r="AP29"/>
  <c r="AQ29"/>
  <c r="AR29"/>
  <c r="AU29"/>
  <c r="AV29"/>
  <c r="L14" i="11"/>
  <c r="K14"/>
  <c r="J14"/>
  <c r="I14"/>
  <c r="H14"/>
  <c r="G14"/>
  <c r="F14"/>
  <c r="E14"/>
  <c r="D14"/>
  <c r="C14"/>
  <c r="N13"/>
  <c r="M13"/>
  <c r="N12"/>
  <c r="M12"/>
  <c r="N11"/>
  <c r="M11"/>
  <c r="N10"/>
  <c r="M10"/>
  <c r="N9"/>
  <c r="M9"/>
  <c r="AB8" i="9"/>
  <c r="AB9"/>
  <c r="AB11"/>
  <c r="AB12"/>
  <c r="AB13"/>
  <c r="AB14"/>
  <c r="AB15"/>
  <c r="AB16"/>
  <c r="AB17"/>
  <c r="AB18"/>
  <c r="AB19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7"/>
  <c r="D9" i="24" s="1"/>
  <c r="AA8" i="9"/>
  <c r="AA9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Q43"/>
  <c r="R43"/>
  <c r="V43"/>
  <c r="Z43"/>
  <c r="Y15"/>
  <c r="Y43" s="1"/>
  <c r="U7"/>
  <c r="U43" s="1"/>
  <c r="X10"/>
  <c r="AB10" s="1"/>
  <c r="W10"/>
  <c r="W43" s="1"/>
  <c r="M43"/>
  <c r="N43"/>
  <c r="O43"/>
  <c r="P43"/>
  <c r="S43"/>
  <c r="T43"/>
  <c r="K43"/>
  <c r="L43"/>
  <c r="D43"/>
  <c r="E43"/>
  <c r="F43"/>
  <c r="G43"/>
  <c r="H43"/>
  <c r="I43"/>
  <c r="J43"/>
  <c r="C43"/>
  <c r="F27" i="6"/>
  <c r="E27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F8"/>
  <c r="E8"/>
  <c r="R37" i="5"/>
  <c r="Q37"/>
  <c r="Q10"/>
  <c r="R10"/>
  <c r="Q11"/>
  <c r="R11"/>
  <c r="Q12"/>
  <c r="R12"/>
  <c r="Q13"/>
  <c r="R13"/>
  <c r="Q14"/>
  <c r="Q15"/>
  <c r="R15"/>
  <c r="Q16"/>
  <c r="R16"/>
  <c r="Q17"/>
  <c r="R17"/>
  <c r="Q18"/>
  <c r="R18"/>
  <c r="Q19"/>
  <c r="R19"/>
  <c r="Q20"/>
  <c r="R20"/>
  <c r="Q21"/>
  <c r="R21"/>
  <c r="Q22"/>
  <c r="R22"/>
  <c r="Q23"/>
  <c r="R23"/>
  <c r="Q24"/>
  <c r="R24"/>
  <c r="Q25"/>
  <c r="R25"/>
  <c r="Q26"/>
  <c r="R26"/>
  <c r="Q27"/>
  <c r="R27"/>
  <c r="Q28"/>
  <c r="R28"/>
  <c r="Q29"/>
  <c r="R29"/>
  <c r="Q30"/>
  <c r="R30"/>
  <c r="Q31"/>
  <c r="R31"/>
  <c r="Q32"/>
  <c r="R32"/>
  <c r="Q33"/>
  <c r="R33"/>
  <c r="Q34"/>
  <c r="R34"/>
  <c r="Q35"/>
  <c r="R35"/>
  <c r="Q36"/>
  <c r="R36"/>
  <c r="R9"/>
  <c r="Q9"/>
  <c r="O44" i="4"/>
  <c r="N44"/>
  <c r="M44"/>
  <c r="L44"/>
  <c r="K44"/>
  <c r="J44"/>
  <c r="I44"/>
  <c r="H44"/>
  <c r="G44"/>
  <c r="F44"/>
  <c r="E44"/>
  <c r="D44"/>
  <c r="C44"/>
  <c r="B44"/>
  <c r="Q43"/>
  <c r="P43"/>
  <c r="Q42"/>
  <c r="P42"/>
  <c r="Q41"/>
  <c r="P41"/>
  <c r="Q40"/>
  <c r="P40"/>
  <c r="Q39"/>
  <c r="P39"/>
  <c r="Q38"/>
  <c r="P38"/>
  <c r="Q37"/>
  <c r="P37"/>
  <c r="Q36"/>
  <c r="P36"/>
  <c r="Q35"/>
  <c r="P35"/>
  <c r="Q34"/>
  <c r="P34"/>
  <c r="Q33"/>
  <c r="P33"/>
  <c r="Q32"/>
  <c r="P32"/>
  <c r="Q31"/>
  <c r="P31"/>
  <c r="Q30"/>
  <c r="P30"/>
  <c r="Q29"/>
  <c r="P29"/>
  <c r="Q28"/>
  <c r="P28"/>
  <c r="Q27"/>
  <c r="P27"/>
  <c r="Q26"/>
  <c r="P26"/>
  <c r="Q25"/>
  <c r="P25"/>
  <c r="Q24"/>
  <c r="P24"/>
  <c r="Q23"/>
  <c r="P23"/>
  <c r="Q22"/>
  <c r="P22"/>
  <c r="Q21"/>
  <c r="P21"/>
  <c r="Q20"/>
  <c r="P20"/>
  <c r="Q19"/>
  <c r="P19"/>
  <c r="Q18"/>
  <c r="P18"/>
  <c r="Q17"/>
  <c r="P17"/>
  <c r="Q16"/>
  <c r="P16"/>
  <c r="Q15"/>
  <c r="P15"/>
  <c r="Q14"/>
  <c r="P14"/>
  <c r="Q13"/>
  <c r="P13"/>
  <c r="Q12"/>
  <c r="P12"/>
  <c r="Q11"/>
  <c r="P11"/>
  <c r="Q10"/>
  <c r="P10"/>
  <c r="Q9"/>
  <c r="P9"/>
  <c r="Q8"/>
  <c r="P8"/>
  <c r="Q7"/>
  <c r="P7"/>
  <c r="E8" i="3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F7"/>
  <c r="E7"/>
  <c r="D22"/>
  <c r="C22"/>
  <c r="D47" i="24" l="1"/>
  <c r="AC45" i="13"/>
  <c r="AD45"/>
  <c r="E22" i="3"/>
  <c r="AL45" i="20"/>
  <c r="AM45"/>
  <c r="H46" i="16"/>
  <c r="M14" i="11"/>
  <c r="N14"/>
  <c r="AA7" i="9"/>
  <c r="C9" i="24" s="1"/>
  <c r="X43" i="9"/>
  <c r="AB43"/>
  <c r="AA10"/>
  <c r="AA43"/>
  <c r="F22" i="3"/>
  <c r="Q44" i="4"/>
  <c r="P44"/>
  <c r="C47" i="24" l="1"/>
  <c r="AA47" s="1"/>
  <c r="AA9"/>
</calcChain>
</file>

<file path=xl/sharedStrings.xml><?xml version="1.0" encoding="utf-8"?>
<sst xmlns="http://schemas.openxmlformats.org/spreadsheetml/2006/main" count="1544" uniqueCount="226">
  <si>
    <t>Городской округ Тольятти</t>
  </si>
  <si>
    <t>Городской округ Чапаевск</t>
  </si>
  <si>
    <t>Государственная поддержка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</si>
  <si>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план</t>
  </si>
  <si>
    <t>факт</t>
  </si>
  <si>
    <t>областные</t>
  </si>
  <si>
    <t>федеральные</t>
  </si>
  <si>
    <t>Наименование муниципального образования</t>
  </si>
  <si>
    <t>Министерство имущественных отношений Самарской области</t>
  </si>
  <si>
    <t>Городской округ Отрадный</t>
  </si>
  <si>
    <t>Городской округ Кинель</t>
  </si>
  <si>
    <t>Городской округ Похвистнево</t>
  </si>
  <si>
    <t>Муниципальный район Богатовский</t>
  </si>
  <si>
    <t>Муниципальный район Большеглушицкий</t>
  </si>
  <si>
    <t>Муниципальный район Борский</t>
  </si>
  <si>
    <t>Муниципальный район Исаклинский</t>
  </si>
  <si>
    <t>Муниципальный район Кинельский</t>
  </si>
  <si>
    <t>Муниципальный район Кинель-Черкасский</t>
  </si>
  <si>
    <t>Муниципальный район Красноармейский</t>
  </si>
  <si>
    <t>Муниципальный район Красноярский</t>
  </si>
  <si>
    <t>Муниципальный район Нефтегорский</t>
  </si>
  <si>
    <t>Муниципальный район Сызранский</t>
  </si>
  <si>
    <t>Муниципальный район Челно-Вершинский</t>
  </si>
  <si>
    <t>Итого</t>
  </si>
  <si>
    <t>в рублях</t>
  </si>
  <si>
    <t>Министерство транспорта и автомобильных дорог Самарской области</t>
  </si>
  <si>
    <t>субсидии</t>
  </si>
  <si>
    <t>субвенции</t>
  </si>
  <si>
    <t>иные межбюджетные трансферты</t>
  </si>
  <si>
    <t>Предоставление из областного бюджета бюджетам городских округов Самарской области субсидий в целях софинансирования расходных обязательств в рамках подготовки к ЧМ 2018</t>
  </si>
  <si>
    <t>Предоставление субсидий из областного бюджета бюджетам городских округов Самарской области в целях софинансирования расходных обязательств городских округов по выплате лизинговых платежей за приобретенные в 2016 году трамвайные вагоны</t>
  </si>
  <si>
    <t>Исполнение государственных полномочий по организации транспортного обслуживания (организация перевозок на садово-дачные массивы)</t>
  </si>
  <si>
    <t>Реализация мероприятий по устойчивому развитию сельских территорий</t>
  </si>
  <si>
    <t>Городской округ Самара</t>
  </si>
  <si>
    <t>Городской округ Сызрань</t>
  </si>
  <si>
    <t>Городской округ Новокуйбышевск</t>
  </si>
  <si>
    <t>Городской округ Жигулёвск</t>
  </si>
  <si>
    <t>Городской округ Октябрьск</t>
  </si>
  <si>
    <t>Муниципальный район Алексеевский</t>
  </si>
  <si>
    <t>Безенчукский</t>
  </si>
  <si>
    <t>Муниципальный район Большечерниговский</t>
  </si>
  <si>
    <t>Муниципальный район Волжский</t>
  </si>
  <si>
    <t>Муниципальный район Елховский</t>
  </si>
  <si>
    <t>Муниципальный район Камышлинский</t>
  </si>
  <si>
    <t>Муниципальный район Клявлинский</t>
  </si>
  <si>
    <t>Муниципальный район Кошкинский</t>
  </si>
  <si>
    <t>Муниципальный район Пестравский</t>
  </si>
  <si>
    <t>Муниципальный район Похвистневский</t>
  </si>
  <si>
    <t>Муниципальный район Приволжский</t>
  </si>
  <si>
    <t>Муниципальный район Сергиевский</t>
  </si>
  <si>
    <t>Муниципальный район Ставропольский</t>
  </si>
  <si>
    <t>Муниципальный район Хворостянский</t>
  </si>
  <si>
    <t>Муниципальный район Шенталинский</t>
  </si>
  <si>
    <t>Муниципальный район Шигонский</t>
  </si>
  <si>
    <t>ИТОГО</t>
  </si>
  <si>
    <t>Софинансирования расходных обязательств муниципальных образований по формированию земельных участков, предоставляемых многодетным семьям</t>
  </si>
  <si>
    <t>Нераспределенная сумма</t>
  </si>
  <si>
    <t>Субсидия</t>
  </si>
  <si>
    <t>Министерство сельского хозяйства и продовольствия Самарской области</t>
  </si>
  <si>
    <t>Субвенции</t>
  </si>
  <si>
    <t>Субсидии</t>
  </si>
  <si>
    <t>Иные межбюджтные трансферты</t>
  </si>
  <si>
    <t>Предоставление субсидий на развитие молочного скотоводства</t>
  </si>
  <si>
    <t>Обеспечение устойчивого развития сельских территорий</t>
  </si>
  <si>
    <t>Субвенции органам местного самоуправления для реализации переданных государственных полномочий по поддержке сельскохозяйственного производства</t>
  </si>
  <si>
    <t>Муниципальный район Безенчукский</t>
  </si>
  <si>
    <t>Министерство промышленности и торговли Самарской области</t>
  </si>
  <si>
    <t>Дотации на стимулирование качества управления муниципальными финансами (в части роста налогового потенциала территории муниципального образования в связи с осуществлением нефтедобычи)</t>
  </si>
  <si>
    <t>Обеспечение предоставления общедоступного и бесплатного дошкольного образования в группах полного дня в муниципальных образовательных организация дополнительного образования детей городских округов Самара и Тольятти</t>
  </si>
  <si>
    <t>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организации и проведению мероприятий с несовершеннолетними в период каникул и свободное от учебы время</t>
  </si>
  <si>
    <t>Осуществление мероприятий по профилактике наркомании среди молодежи и вовлечению в социальную практику подростков, склонных к употреблению наркотических или психоактивных веществ</t>
  </si>
  <si>
    <t>Предоставление субсидии муниципальным образованиям на софинансирование расходных обязательств по приобретению в муниципальную собственность зданий для размещения образовательных учреждений (организаций), реализующих основную общеобразовательную программу дошкольного образования, в целях создания дополнительных мест детям</t>
  </si>
  <si>
    <t>Предоставление субсидий из областного бюджета местным бюджетам на софинансирование расходных обязательств по проведению капитального ремонта находящихся в муниципальной собственности зданий, занимаемых государственными и муниципальными образовательными учреждениями, а также по благоустройству прилегающей территории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</si>
  <si>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</si>
  <si>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Создание в общеобразовательных организациях, расположенных в сельской местности, условий для занятий физической культурой и спортом (расходы сверх софинансирования)</t>
  </si>
  <si>
    <t>Резервный фонд Правительства Самарской области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</si>
  <si>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</si>
  <si>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Предоставление широкополосного доступа учреждений к сети Интернет с использованием средств контентной фильтрации информации образовательным учреждениям, расположенным на территории Самарской области, в том числе детям-инвалидам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</si>
  <si>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работникам, работающим в государственных образовательных учреждениях, находящихся в ведении министерства образования и науки Самарской области, и муниципальных общеобразовательных и дошкольных образовательных учреждениях</t>
  </si>
  <si>
    <t>Ежемесячное вознаграждение за выполнение функций классного руководителя педагогическим работникам государственных общеобразовательных организаций и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</si>
  <si>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образовательных организациях</t>
  </si>
  <si>
    <t>Осуществление ежемесячных денежных выплат в размере 3 700 (трёх тысяч семисот) рублей на ставку заработной платы педагогическим работникам государственных и муниципальных образовательных организаций Самарской области, реализующих общеобразовательные программы дошкольного образования</t>
  </si>
  <si>
    <t>Обеспечение государственных гарантий реализации прав на получение общедоступного и бесплатного дополнительного образования детей в муниципальных общеобразовательных организациях</t>
  </si>
  <si>
    <t>Осуществление ежемесячной денежной выплаты в размере 1 500 рублей на ставку заработной платы педагогическим работникам муниципальных общеобразовательных организаций в Самарской области, реализующих дополнительные общеобразовательные программы</t>
  </si>
  <si>
    <t>Осуществление в сентябре 2018 года единовременной денежной выплаты в размере 1500 рублей педагогическим работникам муниципальных образовательных организаций Самарской области, реализующих основные общеобразовательные программы начального общего, основного общего и среднего общего образования</t>
  </si>
  <si>
    <t>Осуществление в сентябре 2018 года единовременной денежной выплаты в размере 1000 рублей педагогическим работникам муниципальных образовательных организаций Самарской области, реализующих основные общеобразовательные программы дошкольного образования</t>
  </si>
  <si>
    <t>Осуществление в сентябре 2018 года единовременной денежной выплаты в размере 1000 рублей педагогическим работникам муниципальных общеобразовательных организаций Самарской области, реализующих дополнительные общеобразовательные программы</t>
  </si>
  <si>
    <t>Федеральные</t>
  </si>
  <si>
    <t>Министерство образования и науки Самарской области</t>
  </si>
  <si>
    <t>Предоставление субсидий из обл.бюджета местн. бюджетам на софинансирование расходных обязательств по проведению капит.ремонта и оснащению основными средствами и матер.запасами зданий (помещений), пригодных для создания дополнит.мест детям, обучающимся по основным общеобразоват.программам дошкольного образования, и благоустройству прилегающей к зданиям территории</t>
  </si>
  <si>
    <t>Министерство культуры Самарской области</t>
  </si>
  <si>
    <t>Мероприятия государственной программы Российской Федерации «Доступная среда» на 2011 - 2020 годы (расходы сверх софинансирования)</t>
  </si>
  <si>
    <t>Иные межбюджетные трансферты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</si>
  <si>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</si>
  <si>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Поддержка творческой деятельности и техническое оснащение детских и кукольных театров</t>
  </si>
  <si>
    <t>Поддержка отрасли культуры</t>
  </si>
  <si>
    <t>На выплату денежных поощрений за лучшие концертные программы и выставки декоративно-прикладного творчества</t>
  </si>
  <si>
    <t>На укрепление материально-тех. базы организаций высшего и професс.образ-я в сфере культуры</t>
  </si>
  <si>
    <t>На развитие учреждений сферы культуры и искусств ( в том числе оснащение специализированным оборудованием и музыкальными инструментами, комплектование библиотечных фондов и др)</t>
  </si>
  <si>
    <t>На осуществление капитального ремонта зданий (помещений) муниципальных учреждений культуры</t>
  </si>
  <si>
    <t>Министерство спорта Самарской области</t>
  </si>
  <si>
    <t>На проектирование, строительство (реконструкцию) объектов сферы физической культуры и спорта на территории Самарской области</t>
  </si>
  <si>
    <t>На капитальный ремонт объектов сферы физической культуры и спорта на территории Самарской области</t>
  </si>
  <si>
    <t>На приобретение специализированного оборудования для спортивных объектов</t>
  </si>
  <si>
    <t>На проведение капит.ремонта административного здания и тренировочной площадки стадиона "Торпедо", расположенных по адресу: г.о. Тольятти, ул. Революционная, д. 80</t>
  </si>
  <si>
    <t>Мероприятия гос.программы РФ«Доступная среда» на 2011 - 2020 годы (расходы сверх софинансирования)</t>
  </si>
  <si>
    <t>Департамент информационных технологий и связи Самарской области</t>
  </si>
  <si>
    <t>В целях софинансирования расходных обязательств органов местного самоуправления в Самарской области по созданию условий для обеспечения жителей муниципальных образований в Самарской области услугами связи в части проведения ремонта зданий, находящихся в муниципальной собственности, в которых расположены отделения почтовой связи, и благоустройства прилегающей территории</t>
  </si>
  <si>
    <t xml:space="preserve">Нераспределенная сумма
</t>
  </si>
  <si>
    <t>Реализация мероприятий по развитию физической культуры и спорта в Российской Федерации</t>
  </si>
  <si>
    <t>Реализация мероприятий по развитию физической культуры и спорта в Российской Федерации (расходы сверх софинансирования)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</si>
  <si>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</si>
  <si>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Обеспечение мероприятий по переселению граждан из аварийного жилищного фонда без финансовой поддержки Фонда содействия реформированию жилищно-коммунального хозяйства</t>
  </si>
  <si>
    <t>Cтимулирование программ развития жилищного строительства субъектов Российской Федерации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</si>
  <si>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</si>
  <si>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Реализация мероприятий по содействию созданию в субъектах Российской Федерации новых мест в общеобразовательных организациях (расходы сверх софинансирования)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</si>
  <si>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</si>
  <si>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На проектирование и строительство (реконструкцию) объектов капитального строительства в сфере культуры</t>
  </si>
  <si>
    <t>На проектирование и строительство (реконструкцию) объектов коммунальной (инженерной) инфраструктуры для проведения чемпионата мира по футболу</t>
  </si>
  <si>
    <t>На проектирование и строительство дошкольных образовательных учреждений</t>
  </si>
  <si>
    <t>На строительство коммунальной инфраструктуры на земельных участках жилищной застройки, в том числе предоставляемых семьям, имеющим трех и более детей</t>
  </si>
  <si>
    <t>На проектирование и строительство автомобильных дорог</t>
  </si>
  <si>
    <t>В целях осуществления мероприятий, направленных на комплексное благоустройство территорий муниципальных образований</t>
  </si>
  <si>
    <t>В целях проектирования, реконструкции и строительства объектов образования на территории Самарской области</t>
  </si>
  <si>
    <t>В целях проектирования, реконструкции и строительства объектов дошкольного образования на территории Самарской области</t>
  </si>
  <si>
    <t>В целях внесения изменений в схему территориального планирования муниципальных районов Самарской области, в генеральные планы и в правила землепользования и застройки</t>
  </si>
  <si>
    <t>средства фонда содействия реформированию ЖКХ</t>
  </si>
  <si>
    <t>В целях софин-ия расходов на подготовку электрон.документов, воспроизводящих сведения об установлении или изменении границ населен. пунктов Сам.области, в целях их представления в гос.кадастр недвижимости, в т.ч землеустр.документации</t>
  </si>
  <si>
    <t>Министерство строительства  Самарской области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</si>
  <si>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</si>
  <si>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>Поддержка государственных программ субъектов Российской Федерации  и муниципальных программ формирования современной городской среды (расходы сверх софинансирования)</t>
  </si>
  <si>
    <t xml:space="preserve">Субсидии </t>
  </si>
  <si>
    <t>В целях оказания финансовой поддержки муниципальным образованиям - победителям конкурса "Самое благоустроенное муниципальное образование в Самарской области"</t>
  </si>
  <si>
    <t>В  целях софинансирования расходных обязательств муниципальных образований по проведению мероприятий по обеспечению бесперебойного снабжения коммунальными услугами населения Самарской области</t>
  </si>
  <si>
    <t>В целях софинансирования расходных обязательств муниципальных образований по проектированию, строительству, реконструкции и модернизации систем водоснабжения, систем водоотведения и канализации муниципальной собственности</t>
  </si>
  <si>
    <t>В целях улучшения условий проживания ветеранов Великой Отечественной войны 1941–1945 годов, вдов инвалидов и участников Великой Отечественной войны 1941–1945 годов, бывших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</t>
  </si>
  <si>
    <t>В целях софинансирования расходных обязательств муниципальных образований в Сам. области по проведению мероприятий по благоустройству общественных территорий муницип.образований в Самарской области</t>
  </si>
  <si>
    <t>Обеспечение мероприятий по модернизации систем коммунальной инфраструктуры (средства государственной корпорации – Фонда содействия реформированию жилищно-коммунального хозяйства)</t>
  </si>
  <si>
    <t>Иные межбюджетные траснсферты</t>
  </si>
  <si>
    <t>Министерство энергетики и жилищно-коммунального хозяйства Самарской области</t>
  </si>
  <si>
    <t>В целях поддержки местных бюджетов в связи с реализацией мероприятий по благоустройству</t>
  </si>
  <si>
    <t>Предоставление иных межбюдж.трансфертов в форме дотаций на поддержку мер по обеспечению сбалансированности бюджетов мун.образований Сам. области в целях реализации проектов создания комфорт.городской среды в малых городах и исторических поселениях - победителях Всероссийск.конкурса лучших проектов создания комфорт.городской среды</t>
  </si>
  <si>
    <t>На реализацию отдельных государственных полномочий в сфере охраны труда</t>
  </si>
  <si>
    <t>Министерство труда, занятости и миграционной политики Самарской области</t>
  </si>
  <si>
    <t>Департамент управления делами Губернатора Самарской области и Правительства Самарской области</t>
  </si>
  <si>
    <t>Неуказанный территориальный признак</t>
  </si>
  <si>
    <t>Предоставление субсидий бюджетам муниципальных образований Самарской области, направленных на поддержку инициатив населения муниципальных образований в Самарской области</t>
  </si>
  <si>
    <t>Резервный фонд Губернатора Самарской области</t>
  </si>
  <si>
    <t>На создание, организацию деятельности и развитие многофункциональных центров предоставления государственных и муниципальных услуг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</si>
  <si>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</si>
  <si>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Дотации из областного бюджета местным бюджетам в связи с предоставлением через МФЦ сведений, документов, содержащихся в государственных реестрах (регистрах),  ведение которых осуществляется федеральными государственными органами, федеральными казенными учреждениями</t>
  </si>
  <si>
    <t>Департамент по вопросам общественной безопасности Самарской области</t>
  </si>
  <si>
    <t>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обеспечению участия населения в охране общественного порядка, возникающих при выполнении полномочий органов местного самоуправления по оказанию поддержки гражданам и их объединениям, участвующим в охране общественного порядка, создание условий для деятельности народных дружин</t>
  </si>
  <si>
    <t>Осуществление первичного воинского учета на территориях, где отсутствуют военные комиссариаты</t>
  </si>
  <si>
    <t>Субвенции на осуществление органами местного самоуправления государственных полномочий по организации деятельности административных комиссий</t>
  </si>
  <si>
    <t>Управление государственной архивной службы Самарской области</t>
  </si>
  <si>
    <t>Субвенции местным бюджетам на исполнение переданных отдельных государственных полномочий в сфере архивного дела</t>
  </si>
  <si>
    <t>Государственная жилищная инспекция Самарской области</t>
  </si>
  <si>
    <t>Департамент ветеринарии Самарской области</t>
  </si>
  <si>
    <t>Предоставление субвенций органам местного самоуправления в целях регулирования численности безнадзорных животных</t>
  </si>
  <si>
    <t>итого</t>
  </si>
  <si>
    <t>Предоставление субсидий местным бюджетам в целях софинансирования расходных обязательств муниципальных образований по предоставлению молодым семьям социальных выплат на приобретение жилья или строительство индивидуального жилого дома</t>
  </si>
  <si>
    <t xml:space="preserve">Субвенции </t>
  </si>
  <si>
    <t>Министерство социально-демографической и семейной политики Самарской области</t>
  </si>
  <si>
    <t>Предоставление субвенций местным бюджетам на формирование специализированного жилищного фонда для предоставления детям - сиротам и детям, оставшимся без попечения родителей, и лицам из их числа жилых помещений по договору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</si>
  <si>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(расходы сверх софинансирования)</t>
  </si>
  <si>
    <t>Субвенции местным бюджетам на исполнение переданных полномочий по обеспечению жилыми помещениями отдельных категорий граждан</t>
  </si>
  <si>
    <t>Субвенции местным бюджетам на обеспечение жильем граждан, проработавшим в тылу в период Великой Отечественной войны</t>
  </si>
  <si>
    <t>Субвенции на исполнение переданных государственных полномочий по осуществлению денежных выплат на вознаграждение, причитающееся приемному родителю, патронатному воспитателю</t>
  </si>
  <si>
    <t>федеральнае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</si>
  <si>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</si>
  <si>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</si>
  <si>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</si>
  <si>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Обеспечение жильем граждан, уволенных с военной службы (службы), и приравненных к ним лиц</t>
  </si>
  <si>
    <t>Предоставление иных межбюджетных трансфертов из областного бюджета местным бюджетам на исполнение органами местного самоуправления Самарской области актов государственных органов по обеспечению жилыми помещениями детей сирот и детей оставшихся без попечения родителей, лиц из числа детей-сирот и детей оставшихся без попечения родителей</t>
  </si>
  <si>
    <t>В целях софинансирования расходных обязательств по проведению капитального ремонта в муниципальных учреждениях отдыха и оздоровления детей, в том числе в целях обеспечения их доступности для инвалидов</t>
  </si>
  <si>
    <t>В целях софинансирования расходных обязательств по приобретению основных средств и инвентаря для муниципальных учреждений отдыха и оздоровления детей, в том числе приобретение подъемных устройств, технических средств адаптации</t>
  </si>
  <si>
    <t>На исполнение государственных полномочий по осуществлению деятельности по опеке и попечительству над несовершеннолетними лицами, социальной поддержке семьи, материнства и детства</t>
  </si>
  <si>
    <t>На реализацию Закона Самарской области от 05.03.2005 г. №77-ГД «О наделении органов местного самоуправления на территории Самарской области отдельными государственными полномочиями по социальной поддержке населения» (на исполнение  государственных полномочий по осуществлению деятельности по опеке и попечительству в отношении совершеннолетних граждан)</t>
  </si>
  <si>
    <t>На исполнение переданных государственных полномочий по предоставлению единовременной социальной выплаты на ремонт нуждающегося в ремонте жилого помещения, принадлежащего лицу из числа детей-сирот и детей, оставшихся без попечения родителей, на праве единоличной собственности и находящегося на территории Самарской области</t>
  </si>
  <si>
    <t>Разработка научно-проектной документации и выполнение производственных работ по сохранению объектов культурного наследия, в том числе находящихся в муниципальной собственности</t>
  </si>
  <si>
    <t>Обеспечение сохранения объекта культурного наследия регионального значения «Фабрика-кухня завода им. Масленникова, архитектор Е.Н. Максимова, 1932г.», находящегося в федеральной собственности</t>
  </si>
  <si>
    <t>Управление государственной охраны объектов культурного наследия Самарской области</t>
  </si>
  <si>
    <t>На мероприятие по проектированию, ремонту и реставрации объектов историко-культурного наследия, расположенных вдоль гостевых туристических маршрутов и в районе стрелки рек Самара и Волга</t>
  </si>
  <si>
    <t>На организацию и проведение в рамках празднования 100-летия ВЛКСМ в Самарской области мероприятий, направленных на сохранение, использование и популяризацию объектов культурного наследия в Самарской области, связанных с историей комсомола</t>
  </si>
  <si>
    <t>Министерство управления финансами Самарской области</t>
  </si>
  <si>
    <t>На выравнивание уровня бюджетной обеспеченности муниципальных районов (городских округов)</t>
  </si>
  <si>
    <t xml:space="preserve">Дотации </t>
  </si>
  <si>
    <t>На выравнивание уровня бюджетной обеспеченности поселений</t>
  </si>
  <si>
    <t>Для софинансирования расходных обязательств по вопросам местного значения, предоставляемых с учётом выполнения показателей социально-экономического развития</t>
  </si>
  <si>
    <t>На предоставление дотаций поселениям (внутригородским районам)</t>
  </si>
  <si>
    <t>Дотации на стимулирование повышения качества управления муниципальными финансами</t>
  </si>
  <si>
    <t>Министерство лесного хозяйства, охраны окружающей среды и природопользования Самарской области</t>
  </si>
  <si>
    <t>Реализация мероприятий по лесовосстановлению</t>
  </si>
  <si>
    <t>Реализация мероприятий  по проведению агротехнического ухода за лесными культурами</t>
  </si>
  <si>
    <t>Реализация мероприятий по обработке почвы под лесные культуры</t>
  </si>
  <si>
    <t>Реализация природоохранных мероприятий</t>
  </si>
  <si>
    <t>Реализация органами местного самоуправления отдельных государственных полномочий</t>
  </si>
  <si>
    <t>ВСЕГО</t>
  </si>
  <si>
    <t>Городской округ Жигулевск</t>
  </si>
  <si>
    <t>Нераспределенный остаток</t>
  </si>
  <si>
    <t>п.10 Информация по состоянию на 01.01.2019 по безвозмездным перечислениям средств областного и федерального бюджетов, переданных в бюджеты муниципальных образований Самарской области</t>
  </si>
  <si>
    <t>На развитие улично-дорожной сети в рамках подпрограммы «Модернизация и развитие автомобильных дорог общего пользования местного значения в Самарской области»</t>
  </si>
  <si>
    <t>Субсидии транспортным организациям в целях возмещения понесенных ими расходов по перевозке отдельных категорий граждан по ЕСПБ и (или) социальным картам жителя Сам.области</t>
  </si>
  <si>
    <t>Дотации на стимулирование роста налогового потенциала территории муницип.образования в связи с созданием условия органами местного самоуправления мун. образований в Сам.области для развития сельскохоз.производства</t>
  </si>
  <si>
    <t>Предоставление субсидий из областного бюджета на проведение культурно-агротехнических мероприятий по введению неиспользуемых земель сельскохоз.назначения в сельскохоз.оборот</t>
  </si>
  <si>
    <t>Субвенции бюджетам муниципальных образований для предоставления субсидий сельскохоз-ным товаропроизводителям</t>
  </si>
  <si>
    <t>исполнено</t>
  </si>
  <si>
    <t>Субсидии:</t>
  </si>
  <si>
    <t>ИНЫЕ межбюджетные трансферты</t>
  </si>
  <si>
    <t>Дотации</t>
  </si>
  <si>
    <t>Предоставление из областного бюджета бюджетам городских округов Самарской области субсидий в целях софинансирования расходных обязательств, связанных с реализацией мероприятий по оказанию содействия организациям, осуществляющим совю деятельность на территории Самарской области, в целях закупки автобусов, произведенных на территории государств-участников Единого экономического пространства.</t>
  </si>
  <si>
    <t>Мероприятия государственной программы Российской Федерации «Доступная среда» на 2011 - 2020 годы (средства федерального бюджета)</t>
  </si>
  <si>
    <t>Реализация мероприятий государственной программы Самарской области "Доступная среда в Самарской области" на 2014 - 2020 годы (софинансирование)</t>
  </si>
  <si>
    <t>Предоставление местным бюджетам субсидий из областного бюджета в целях софинансирования расходных обязательств муниципальных образований в Самарской области по оплате стоимости набора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время, возникающих при выполнении органами местного самоуправления полномочий по организации отдыха детей в каникулярное время</t>
  </si>
  <si>
    <t>Субсидии муниципальным образованиям в Самарской области на реализацию мероприятий по обеспечению достижения пункта "В" Указа Президента РФ от 07052012 №601"Об основных направлениях совершенствования системы государственного управления</t>
  </si>
  <si>
    <t>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</si>
  <si>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Процент испол-нения</t>
  </si>
  <si>
    <t>План в соответствии с ЗСО от 19.11.2018 
№ 92-ГД</t>
  </si>
  <si>
    <t>Исполнено</t>
  </si>
  <si>
    <t>Код главного распоря-дителя бюджет-ных средств</t>
  </si>
  <si>
    <t>Направление расходрв</t>
  </si>
  <si>
    <t>тыс.рублей</t>
  </si>
  <si>
    <t>Первоначальный план в соответствии с ЗСО от 06.12.2017
 № 116-ГД</t>
  </si>
  <si>
    <t>Процент исполне-ния к первона-чальному плану</t>
  </si>
  <si>
    <t xml:space="preserve">Сведения о фактических расходах на предоставление межбюджетных трансфертов бюджетам муниципальных образований из областного бюджета, в том числе с детализацией по формам и целевому  назначению межбюджетных трансфертов в сравнении с первоначально утвержденными законом об бюджете значениями и уточненными (с учетом внесенных изменений) значениями </t>
  </si>
</sst>
</file>

<file path=xl/styles.xml><?xml version="1.0" encoding="utf-8"?>
<styleSheet xmlns="http://schemas.openxmlformats.org/spreadsheetml/2006/main">
  <numFmts count="10">
    <numFmt numFmtId="164" formatCode="#,##0.00;[Red]\-#,##0.00;0.00"/>
    <numFmt numFmtId="165" formatCode="00\.00\.00"/>
    <numFmt numFmtId="166" formatCode="0000000000"/>
    <numFmt numFmtId="167" formatCode="#,##0;[Red]\-#,##0;0"/>
    <numFmt numFmtId="168" formatCode="000"/>
    <numFmt numFmtId="169" formatCode="#,##0.00_ ;[Red]\-#,##0.00\ "/>
    <numFmt numFmtId="170" formatCode="000\.00\.00"/>
    <numFmt numFmtId="171" formatCode="#,##0_ ;[Red]\-#,##0\ "/>
    <numFmt numFmtId="172" formatCode="0000000"/>
    <numFmt numFmtId="173" formatCode="0.0"/>
  </numFmts>
  <fonts count="3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 Narrow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1" fillId="0" borderId="0"/>
    <xf numFmtId="0" fontId="15" fillId="0" borderId="0"/>
    <xf numFmtId="0" fontId="1" fillId="0" borderId="0"/>
    <xf numFmtId="0" fontId="22" fillId="0" borderId="0"/>
    <xf numFmtId="0" fontId="25" fillId="0" borderId="0"/>
  </cellStyleXfs>
  <cellXfs count="633">
    <xf numFmtId="0" fontId="0" fillId="0" borderId="0" xfId="0"/>
    <xf numFmtId="0" fontId="6" fillId="0" borderId="0" xfId="1" applyFont="1"/>
    <xf numFmtId="0" fontId="9" fillId="0" borderId="0" xfId="0" applyFont="1"/>
    <xf numFmtId="0" fontId="11" fillId="0" borderId="0" xfId="0" applyFont="1"/>
    <xf numFmtId="0" fontId="9" fillId="0" borderId="0" xfId="0" applyFont="1" applyAlignment="1">
      <alignment horizontal="center"/>
    </xf>
    <xf numFmtId="0" fontId="6" fillId="2" borderId="0" xfId="1" applyFont="1" applyFill="1" applyAlignment="1">
      <alignment vertical="top"/>
    </xf>
    <xf numFmtId="0" fontId="6" fillId="0" borderId="0" xfId="1" applyFont="1" applyAlignment="1">
      <alignment vertical="top"/>
    </xf>
    <xf numFmtId="0" fontId="5" fillId="0" borderId="0" xfId="1" applyFont="1" applyAlignment="1" applyProtection="1">
      <alignment horizontal="center" vertical="center"/>
      <protection hidden="1"/>
    </xf>
    <xf numFmtId="0" fontId="9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vertical="top"/>
    </xf>
    <xf numFmtId="0" fontId="9" fillId="2" borderId="0" xfId="0" applyFont="1" applyFill="1" applyAlignment="1">
      <alignment horizontal="center"/>
    </xf>
    <xf numFmtId="0" fontId="6" fillId="0" borderId="0" xfId="4" applyFont="1" applyProtection="1">
      <protection hidden="1"/>
    </xf>
    <xf numFmtId="0" fontId="5" fillId="0" borderId="0" xfId="4" applyFont="1" applyProtection="1">
      <protection hidden="1"/>
    </xf>
    <xf numFmtId="0" fontId="5" fillId="0" borderId="0" xfId="4" applyFont="1"/>
    <xf numFmtId="0" fontId="6" fillId="0" borderId="0" xfId="4" applyFont="1" applyAlignment="1">
      <alignment horizontal="right"/>
    </xf>
    <xf numFmtId="168" fontId="7" fillId="0" borderId="4" xfId="4" applyNumberFormat="1" applyFont="1" applyFill="1" applyBorder="1" applyAlignment="1" applyProtection="1">
      <alignment horizontal="center" vertical="center"/>
      <protection hidden="1"/>
    </xf>
    <xf numFmtId="165" fontId="3" fillId="0" borderId="4" xfId="4" applyNumberFormat="1" applyFont="1" applyFill="1" applyBorder="1" applyAlignment="1" applyProtection="1">
      <alignment horizontal="center" vertical="top"/>
      <protection hidden="1"/>
    </xf>
    <xf numFmtId="167" fontId="3" fillId="0" borderId="4" xfId="4" applyNumberFormat="1" applyFont="1" applyFill="1" applyBorder="1" applyAlignment="1" applyProtection="1">
      <alignment horizontal="center" vertical="top"/>
      <protection hidden="1"/>
    </xf>
    <xf numFmtId="165" fontId="3" fillId="0" borderId="4" xfId="4" applyNumberFormat="1" applyFont="1" applyFill="1" applyBorder="1" applyAlignment="1" applyProtection="1">
      <alignment horizontal="center" vertical="top" wrapText="1"/>
      <protection hidden="1"/>
    </xf>
    <xf numFmtId="167" fontId="7" fillId="0" borderId="4" xfId="4" applyNumberFormat="1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Alignment="1">
      <alignment vertical="center"/>
    </xf>
    <xf numFmtId="167" fontId="9" fillId="2" borderId="4" xfId="0" applyNumberFormat="1" applyFont="1" applyFill="1" applyBorder="1" applyAlignment="1">
      <alignment horizontal="center" vertical="top"/>
    </xf>
    <xf numFmtId="169" fontId="9" fillId="2" borderId="0" xfId="0" applyNumberFormat="1" applyFont="1" applyFill="1" applyBorder="1" applyAlignment="1">
      <alignment horizontal="center" vertical="top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168" fontId="11" fillId="2" borderId="4" xfId="4" applyNumberFormat="1" applyFont="1" applyFill="1" applyBorder="1" applyAlignment="1" applyProtection="1">
      <alignment horizontal="center" vertical="center"/>
      <protection hidden="1"/>
    </xf>
    <xf numFmtId="167" fontId="9" fillId="2" borderId="0" xfId="0" applyNumberFormat="1" applyFont="1" applyFill="1" applyAlignment="1">
      <alignment horizontal="center"/>
    </xf>
    <xf numFmtId="165" fontId="6" fillId="0" borderId="4" xfId="4" applyNumberFormat="1" applyFont="1" applyFill="1" applyBorder="1" applyAlignment="1" applyProtection="1">
      <alignment horizontal="center" vertical="center"/>
      <protection hidden="1"/>
    </xf>
    <xf numFmtId="167" fontId="6" fillId="0" borderId="4" xfId="4" applyNumberFormat="1" applyFont="1" applyFill="1" applyBorder="1" applyAlignment="1" applyProtection="1">
      <alignment horizontal="center" vertical="center"/>
      <protection hidden="1"/>
    </xf>
    <xf numFmtId="167" fontId="5" fillId="0" borderId="4" xfId="4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165" fontId="9" fillId="2" borderId="4" xfId="1" applyNumberFormat="1" applyFont="1" applyFill="1" applyBorder="1" applyAlignment="1" applyProtection="1">
      <alignment vertical="top"/>
      <protection hidden="1"/>
    </xf>
    <xf numFmtId="165" fontId="6" fillId="0" borderId="4" xfId="1" applyNumberFormat="1" applyFont="1" applyFill="1" applyBorder="1" applyAlignment="1" applyProtection="1">
      <alignment horizontal="center" vertical="center"/>
      <protection hidden="1"/>
    </xf>
    <xf numFmtId="167" fontId="6" fillId="0" borderId="4" xfId="1" applyNumberFormat="1" applyFont="1" applyFill="1" applyBorder="1" applyAlignment="1" applyProtection="1">
      <alignment horizontal="center" vertical="center"/>
      <protection hidden="1"/>
    </xf>
    <xf numFmtId="167" fontId="9" fillId="0" borderId="4" xfId="0" applyNumberFormat="1" applyFont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167" fontId="3" fillId="0" borderId="6" xfId="4" applyNumberFormat="1" applyFont="1" applyFill="1" applyBorder="1" applyAlignment="1" applyProtection="1">
      <alignment horizontal="center" vertical="top"/>
      <protection hidden="1"/>
    </xf>
    <xf numFmtId="167" fontId="7" fillId="0" borderId="6" xfId="4" applyNumberFormat="1" applyFont="1" applyFill="1" applyBorder="1" applyAlignment="1" applyProtection="1">
      <alignment horizontal="center" vertical="center"/>
      <protection hidden="1"/>
    </xf>
    <xf numFmtId="0" fontId="11" fillId="2" borderId="4" xfId="1" applyFont="1" applyFill="1" applyBorder="1" applyAlignment="1">
      <alignment vertical="top"/>
    </xf>
    <xf numFmtId="165" fontId="6" fillId="0" borderId="4" xfId="1" applyNumberFormat="1" applyFont="1" applyFill="1" applyBorder="1" applyAlignment="1" applyProtection="1">
      <alignment horizontal="left" vertical="center"/>
      <protection hidden="1"/>
    </xf>
    <xf numFmtId="167" fontId="11" fillId="0" borderId="4" xfId="0" applyNumberFormat="1" applyFont="1" applyBorder="1" applyAlignment="1">
      <alignment horizontal="center"/>
    </xf>
    <xf numFmtId="0" fontId="11" fillId="0" borderId="0" xfId="0" applyFont="1" applyAlignment="1">
      <alignment vertical="top"/>
    </xf>
    <xf numFmtId="167" fontId="11" fillId="2" borderId="4" xfId="4" applyNumberFormat="1" applyFont="1" applyFill="1" applyBorder="1" applyAlignment="1" applyProtection="1">
      <alignment horizontal="center" vertical="center"/>
      <protection hidden="1"/>
    </xf>
    <xf numFmtId="165" fontId="6" fillId="2" borderId="4" xfId="4" applyNumberFormat="1" applyFont="1" applyFill="1" applyBorder="1" applyAlignment="1" applyProtection="1">
      <alignment horizontal="center" vertical="center"/>
      <protection hidden="1"/>
    </xf>
    <xf numFmtId="164" fontId="6" fillId="2" borderId="2" xfId="4" applyNumberFormat="1" applyFont="1" applyFill="1" applyBorder="1" applyAlignment="1" applyProtection="1">
      <alignment horizontal="right" vertical="center"/>
      <protection hidden="1"/>
    </xf>
    <xf numFmtId="164" fontId="6" fillId="2" borderId="1" xfId="4" applyNumberFormat="1" applyFont="1" applyFill="1" applyBorder="1" applyAlignment="1" applyProtection="1">
      <alignment horizontal="right" vertical="center"/>
      <protection hidden="1"/>
    </xf>
    <xf numFmtId="168" fontId="5" fillId="2" borderId="4" xfId="4" applyNumberFormat="1" applyFont="1" applyFill="1" applyBorder="1" applyAlignment="1" applyProtection="1">
      <alignment horizontal="center" vertical="center"/>
      <protection hidden="1"/>
    </xf>
    <xf numFmtId="167" fontId="5" fillId="2" borderId="4" xfId="4" applyNumberFormat="1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Alignment="1">
      <alignment horizontal="right"/>
    </xf>
    <xf numFmtId="0" fontId="11" fillId="2" borderId="4" xfId="0" applyFont="1" applyFill="1" applyBorder="1" applyAlignment="1">
      <alignment horizontal="center" vertical="center"/>
    </xf>
    <xf numFmtId="167" fontId="5" fillId="0" borderId="4" xfId="1" applyNumberFormat="1" applyFont="1" applyFill="1" applyBorder="1" applyAlignment="1" applyProtection="1">
      <alignment horizontal="center" vertical="center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Font="1" applyBorder="1" applyAlignment="1">
      <alignment vertical="top"/>
    </xf>
    <xf numFmtId="0" fontId="21" fillId="2" borderId="0" xfId="1" applyFont="1" applyFill="1" applyAlignment="1" applyProtection="1">
      <alignment horizontal="left" vertical="center"/>
      <protection hidden="1"/>
    </xf>
    <xf numFmtId="167" fontId="11" fillId="2" borderId="4" xfId="1" applyNumberFormat="1" applyFont="1" applyFill="1" applyBorder="1" applyAlignment="1">
      <alignment horizontal="center" vertical="top"/>
    </xf>
    <xf numFmtId="0" fontId="9" fillId="2" borderId="0" xfId="0" applyFont="1" applyFill="1" applyAlignment="1">
      <alignment vertical="center"/>
    </xf>
    <xf numFmtId="167" fontId="11" fillId="2" borderId="4" xfId="0" applyNumberFormat="1" applyFont="1" applyFill="1" applyBorder="1" applyAlignment="1">
      <alignment horizontal="center" vertical="top"/>
    </xf>
    <xf numFmtId="167" fontId="7" fillId="0" borderId="4" xfId="4" applyNumberFormat="1" applyFont="1" applyFill="1" applyBorder="1" applyAlignment="1" applyProtection="1">
      <alignment horizontal="center" vertical="top"/>
      <protection hidden="1"/>
    </xf>
    <xf numFmtId="0" fontId="9" fillId="0" borderId="4" xfId="0" applyFont="1" applyBorder="1" applyAlignment="1">
      <alignment horizontal="center"/>
    </xf>
    <xf numFmtId="165" fontId="6" fillId="0" borderId="4" xfId="4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/>
    </xf>
    <xf numFmtId="4" fontId="0" fillId="0" borderId="0" xfId="0" applyNumberFormat="1"/>
    <xf numFmtId="167" fontId="8" fillId="2" borderId="0" xfId="0" applyNumberFormat="1" applyFont="1" applyFill="1"/>
    <xf numFmtId="167" fontId="17" fillId="2" borderId="0" xfId="0" applyNumberFormat="1" applyFont="1" applyFill="1"/>
    <xf numFmtId="167" fontId="9" fillId="2" borderId="0" xfId="0" applyNumberFormat="1" applyFont="1" applyFill="1" applyBorder="1" applyAlignment="1">
      <alignment horizontal="center"/>
    </xf>
    <xf numFmtId="167" fontId="9" fillId="2" borderId="0" xfId="0" applyNumberFormat="1" applyFont="1" applyFill="1" applyBorder="1"/>
    <xf numFmtId="3" fontId="9" fillId="2" borderId="0" xfId="0" applyNumberFormat="1" applyFont="1" applyFill="1" applyAlignment="1">
      <alignment horizontal="center"/>
    </xf>
    <xf numFmtId="167" fontId="9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21" fillId="2" borderId="0" xfId="1" applyFont="1" applyFill="1" applyAlignment="1" applyProtection="1">
      <alignment vertical="center"/>
      <protection hidden="1"/>
    </xf>
    <xf numFmtId="0" fontId="4" fillId="2" borderId="0" xfId="0" applyFont="1" applyFill="1"/>
    <xf numFmtId="4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/>
    <xf numFmtId="0" fontId="4" fillId="2" borderId="1" xfId="0" applyFont="1" applyFill="1" applyBorder="1"/>
    <xf numFmtId="0" fontId="0" fillId="2" borderId="0" xfId="0" applyFill="1" applyAlignment="1">
      <alignment vertical="top"/>
    </xf>
    <xf numFmtId="4" fontId="0" fillId="2" borderId="1" xfId="0" applyNumberFormat="1" applyFill="1" applyBorder="1" applyAlignment="1">
      <alignment horizontal="center" vertical="top"/>
    </xf>
    <xf numFmtId="4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vertical="top"/>
    </xf>
    <xf numFmtId="4" fontId="0" fillId="2" borderId="0" xfId="0" applyNumberFormat="1" applyFill="1" applyAlignment="1">
      <alignment vertical="top"/>
    </xf>
    <xf numFmtId="0" fontId="4" fillId="2" borderId="0" xfId="0" applyFont="1" applyFill="1" applyAlignment="1">
      <alignment horizontal="center" vertical="top"/>
    </xf>
    <xf numFmtId="4" fontId="16" fillId="2" borderId="1" xfId="0" applyNumberFormat="1" applyFont="1" applyFill="1" applyBorder="1" applyAlignment="1">
      <alignment horizontal="center" vertical="top"/>
    </xf>
    <xf numFmtId="4" fontId="4" fillId="2" borderId="2" xfId="0" applyNumberFormat="1" applyFont="1" applyFill="1" applyBorder="1" applyAlignment="1">
      <alignment horizontal="center"/>
    </xf>
    <xf numFmtId="4" fontId="0" fillId="2" borderId="2" xfId="0" applyNumberFormat="1" applyFill="1" applyBorder="1" applyAlignment="1">
      <alignment horizontal="center" vertical="top"/>
    </xf>
    <xf numFmtId="4" fontId="16" fillId="2" borderId="2" xfId="0" applyNumberFormat="1" applyFont="1" applyFill="1" applyBorder="1" applyAlignment="1">
      <alignment horizontal="center" vertical="top"/>
    </xf>
    <xf numFmtId="0" fontId="26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6" fillId="2" borderId="4" xfId="1" applyFont="1" applyFill="1" applyBorder="1" applyAlignment="1" applyProtection="1">
      <alignment horizontal="center" vertical="center"/>
      <protection hidden="1"/>
    </xf>
    <xf numFmtId="172" fontId="26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3" fillId="2" borderId="4" xfId="6" applyFont="1" applyFill="1" applyBorder="1" applyAlignment="1">
      <alignment vertical="top" wrapText="1"/>
    </xf>
    <xf numFmtId="3" fontId="24" fillId="2" borderId="4" xfId="0" applyNumberFormat="1" applyFont="1" applyFill="1" applyBorder="1" applyAlignment="1">
      <alignment horizontal="center" vertical="top"/>
    </xf>
    <xf numFmtId="0" fontId="23" fillId="2" borderId="4" xfId="7" applyFont="1" applyFill="1" applyBorder="1" applyAlignment="1">
      <alignment vertical="top" wrapText="1"/>
    </xf>
    <xf numFmtId="0" fontId="28" fillId="2" borderId="4" xfId="7" applyFont="1" applyFill="1" applyBorder="1" applyAlignment="1">
      <alignment horizontal="center" vertical="top" wrapText="1"/>
    </xf>
    <xf numFmtId="3" fontId="16" fillId="2" borderId="4" xfId="0" applyNumberFormat="1" applyFont="1" applyFill="1" applyBorder="1" applyAlignment="1">
      <alignment horizontal="center" vertical="top"/>
    </xf>
    <xf numFmtId="0" fontId="17" fillId="0" borderId="0" xfId="0" applyFont="1"/>
    <xf numFmtId="0" fontId="11" fillId="2" borderId="0" xfId="0" applyFont="1" applyFill="1" applyAlignment="1">
      <alignment vertical="center" wrapText="1"/>
    </xf>
    <xf numFmtId="0" fontId="0" fillId="0" borderId="0" xfId="0" applyBorder="1"/>
    <xf numFmtId="4" fontId="24" fillId="0" borderId="0" xfId="0" applyNumberFormat="1" applyFont="1" applyFill="1" applyBorder="1" applyAlignment="1">
      <alignment horizontal="center" vertical="top"/>
    </xf>
    <xf numFmtId="4" fontId="0" fillId="0" borderId="0" xfId="0" applyNumberFormat="1" applyBorder="1"/>
    <xf numFmtId="3" fontId="0" fillId="0" borderId="0" xfId="0" applyNumberFormat="1" applyBorder="1"/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6" fillId="0" borderId="0" xfId="1" applyFont="1" applyAlignment="1">
      <alignment horizontal="center"/>
    </xf>
    <xf numFmtId="0" fontId="6" fillId="2" borderId="0" xfId="1" applyFont="1" applyFill="1" applyAlignment="1">
      <alignment horizontal="right"/>
    </xf>
    <xf numFmtId="165" fontId="6" fillId="2" borderId="4" xfId="2" applyNumberFormat="1" applyFont="1" applyFill="1" applyBorder="1" applyAlignment="1" applyProtection="1">
      <alignment horizontal="left" vertical="top" wrapText="1"/>
      <protection hidden="1"/>
    </xf>
    <xf numFmtId="167" fontId="6" fillId="2" borderId="4" xfId="2" applyNumberFormat="1" applyFont="1" applyFill="1" applyBorder="1" applyAlignment="1" applyProtection="1">
      <alignment horizontal="center" vertical="top"/>
      <protection hidden="1"/>
    </xf>
    <xf numFmtId="167" fontId="5" fillId="2" borderId="4" xfId="2" applyNumberFormat="1" applyFont="1" applyFill="1" applyBorder="1" applyAlignment="1" applyProtection="1">
      <alignment horizontal="center" vertical="top"/>
      <protection hidden="1"/>
    </xf>
    <xf numFmtId="0" fontId="11" fillId="2" borderId="4" xfId="0" applyFont="1" applyFill="1" applyBorder="1" applyAlignment="1">
      <alignment horizontal="left" vertical="top"/>
    </xf>
    <xf numFmtId="0" fontId="8" fillId="4" borderId="0" xfId="0" applyFont="1" applyFill="1"/>
    <xf numFmtId="0" fontId="6" fillId="4" borderId="0" xfId="1" applyFont="1" applyFill="1"/>
    <xf numFmtId="0" fontId="6" fillId="4" borderId="0" xfId="1" applyFont="1" applyFill="1" applyAlignment="1">
      <alignment horizontal="center"/>
    </xf>
    <xf numFmtId="0" fontId="8" fillId="4" borderId="0" xfId="0" applyFont="1" applyFill="1" applyAlignment="1">
      <alignment vertical="top"/>
    </xf>
    <xf numFmtId="0" fontId="5" fillId="4" borderId="4" xfId="1" applyFont="1" applyFill="1" applyBorder="1"/>
    <xf numFmtId="0" fontId="5" fillId="4" borderId="4" xfId="1" applyFont="1" applyFill="1" applyBorder="1" applyAlignment="1">
      <alignment horizontal="center"/>
    </xf>
    <xf numFmtId="165" fontId="6" fillId="4" borderId="4" xfId="1" applyNumberFormat="1" applyFont="1" applyFill="1" applyBorder="1" applyAlignment="1">
      <alignment horizontal="left" wrapText="1"/>
    </xf>
    <xf numFmtId="167" fontId="6" fillId="4" borderId="4" xfId="1" applyNumberFormat="1" applyFont="1" applyFill="1" applyBorder="1" applyAlignment="1">
      <alignment horizontal="center"/>
    </xf>
    <xf numFmtId="167" fontId="6" fillId="4" borderId="4" xfId="1" applyNumberFormat="1" applyFont="1" applyFill="1" applyBorder="1" applyAlignment="1" applyProtection="1">
      <alignment horizontal="center"/>
      <protection hidden="1"/>
    </xf>
    <xf numFmtId="167" fontId="9" fillId="4" borderId="4" xfId="1" applyNumberFormat="1" applyFont="1" applyFill="1" applyBorder="1" applyAlignment="1">
      <alignment horizontal="center"/>
    </xf>
    <xf numFmtId="167" fontId="5" fillId="4" borderId="4" xfId="1" applyNumberFormat="1" applyFont="1" applyFill="1" applyBorder="1" applyAlignment="1">
      <alignment horizontal="center"/>
    </xf>
    <xf numFmtId="0" fontId="8" fillId="4" borderId="0" xfId="0" applyFont="1" applyFill="1" applyAlignment="1"/>
    <xf numFmtId="165" fontId="6" fillId="4" borderId="4" xfId="1" applyNumberFormat="1" applyFont="1" applyFill="1" applyBorder="1" applyAlignment="1" applyProtection="1">
      <alignment horizontal="left" wrapText="1"/>
      <protection hidden="1"/>
    </xf>
    <xf numFmtId="167" fontId="6" fillId="4" borderId="4" xfId="2" applyNumberFormat="1" applyFont="1" applyFill="1" applyBorder="1" applyAlignment="1" applyProtection="1">
      <alignment horizontal="center"/>
      <protection hidden="1"/>
    </xf>
    <xf numFmtId="167" fontId="10" fillId="4" borderId="4" xfId="2" applyNumberFormat="1" applyFont="1" applyFill="1" applyBorder="1" applyAlignment="1" applyProtection="1">
      <alignment horizontal="center"/>
      <protection hidden="1"/>
    </xf>
    <xf numFmtId="167" fontId="6" fillId="4" borderId="4" xfId="2" applyNumberFormat="1" applyFont="1" applyFill="1" applyBorder="1" applyAlignment="1" applyProtection="1">
      <alignment horizontal="right"/>
      <protection hidden="1"/>
    </xf>
    <xf numFmtId="165" fontId="6" fillId="4" borderId="4" xfId="1" applyNumberFormat="1" applyFont="1" applyFill="1" applyBorder="1" applyAlignment="1" applyProtection="1">
      <alignment horizontal="center" wrapText="1"/>
      <protection hidden="1"/>
    </xf>
    <xf numFmtId="0" fontId="5" fillId="4" borderId="4" xfId="1" applyFont="1" applyFill="1" applyBorder="1" applyAlignment="1"/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right"/>
    </xf>
    <xf numFmtId="167" fontId="29" fillId="4" borderId="0" xfId="0" applyNumberFormat="1" applyFont="1" applyFill="1"/>
    <xf numFmtId="167" fontId="8" fillId="4" borderId="0" xfId="0" applyNumberFormat="1" applyFont="1" applyFill="1"/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9" fillId="3" borderId="0" xfId="1" applyFont="1" applyFill="1" applyProtection="1">
      <protection hidden="1"/>
    </xf>
    <xf numFmtId="0" fontId="11" fillId="3" borderId="4" xfId="1" applyFont="1" applyFill="1" applyBorder="1" applyAlignment="1">
      <alignment horizontal="center"/>
    </xf>
    <xf numFmtId="168" fontId="11" fillId="3" borderId="4" xfId="1" applyNumberFormat="1" applyFont="1" applyFill="1" applyBorder="1" applyAlignment="1" applyProtection="1">
      <alignment horizontal="center" vertical="center"/>
      <protection hidden="1"/>
    </xf>
    <xf numFmtId="0" fontId="9" fillId="3" borderId="4" xfId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165" fontId="9" fillId="3" borderId="4" xfId="1" applyNumberFormat="1" applyFont="1" applyFill="1" applyBorder="1" applyAlignment="1" applyProtection="1">
      <alignment horizontal="left" vertical="top" wrapText="1"/>
      <protection hidden="1"/>
    </xf>
    <xf numFmtId="167" fontId="9" fillId="3" borderId="4" xfId="1" applyNumberFormat="1" applyFont="1" applyFill="1" applyBorder="1" applyAlignment="1" applyProtection="1">
      <alignment horizontal="center" vertical="top"/>
      <protection hidden="1"/>
    </xf>
    <xf numFmtId="167" fontId="9" fillId="3" borderId="4" xfId="1" applyNumberFormat="1" applyFont="1" applyFill="1" applyBorder="1" applyAlignment="1">
      <alignment horizontal="center" vertical="top"/>
    </xf>
    <xf numFmtId="167" fontId="9" fillId="3" borderId="4" xfId="3" applyNumberFormat="1" applyFont="1" applyFill="1" applyBorder="1" applyAlignment="1" applyProtection="1">
      <alignment horizontal="center" vertical="top"/>
      <protection hidden="1"/>
    </xf>
    <xf numFmtId="167" fontId="11" fillId="3" borderId="4" xfId="0" applyNumberFormat="1" applyFont="1" applyFill="1" applyBorder="1" applyAlignment="1">
      <alignment horizontal="center" vertical="top"/>
    </xf>
    <xf numFmtId="0" fontId="9" fillId="3" borderId="0" xfId="0" applyFont="1" applyFill="1" applyAlignment="1">
      <alignment vertical="top"/>
    </xf>
    <xf numFmtId="165" fontId="9" fillId="3" borderId="4" xfId="3" applyNumberFormat="1" applyFont="1" applyFill="1" applyBorder="1" applyAlignment="1" applyProtection="1">
      <alignment horizontal="left" vertical="top" wrapText="1"/>
      <protection hidden="1"/>
    </xf>
    <xf numFmtId="0" fontId="11" fillId="3" borderId="4" xfId="1" applyFont="1" applyFill="1" applyBorder="1" applyAlignment="1">
      <alignment vertical="top"/>
    </xf>
    <xf numFmtId="167" fontId="11" fillId="3" borderId="4" xfId="1" applyNumberFormat="1" applyFont="1" applyFill="1" applyBorder="1" applyAlignment="1">
      <alignment horizontal="center" vertical="top"/>
    </xf>
    <xf numFmtId="0" fontId="9" fillId="3" borderId="3" xfId="1" applyFont="1" applyFill="1" applyBorder="1" applyAlignment="1" applyProtection="1">
      <alignment vertical="top"/>
      <protection hidden="1"/>
    </xf>
    <xf numFmtId="0" fontId="9" fillId="3" borderId="0" xfId="0" applyFont="1" applyFill="1" applyAlignment="1">
      <alignment horizontal="center" vertical="top"/>
    </xf>
    <xf numFmtId="0" fontId="9" fillId="3" borderId="0" xfId="1" applyFont="1" applyFill="1" applyAlignment="1" applyProtection="1">
      <alignment vertical="top"/>
      <protection hidden="1"/>
    </xf>
    <xf numFmtId="169" fontId="9" fillId="3" borderId="0" xfId="1" applyNumberFormat="1" applyFont="1" applyFill="1" applyAlignment="1">
      <alignment horizontal="center" vertical="top"/>
    </xf>
    <xf numFmtId="0" fontId="9" fillId="3" borderId="0" xfId="0" applyFont="1" applyFill="1" applyBorder="1" applyAlignment="1">
      <alignment horizontal="right"/>
    </xf>
    <xf numFmtId="167" fontId="9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/>
    <xf numFmtId="167" fontId="9" fillId="0" borderId="0" xfId="0" applyNumberFormat="1" applyFont="1" applyAlignment="1">
      <alignment horizontal="center"/>
    </xf>
    <xf numFmtId="0" fontId="18" fillId="5" borderId="0" xfId="0" applyFont="1" applyFill="1" applyAlignment="1">
      <alignment vertical="top" wrapText="1"/>
    </xf>
    <xf numFmtId="0" fontId="18" fillId="5" borderId="0" xfId="0" applyFont="1" applyFill="1" applyAlignment="1"/>
    <xf numFmtId="0" fontId="27" fillId="5" borderId="0" xfId="0" applyFont="1" applyFill="1"/>
    <xf numFmtId="0" fontId="17" fillId="5" borderId="0" xfId="0" applyFont="1" applyFill="1"/>
    <xf numFmtId="0" fontId="3" fillId="5" borderId="0" xfId="1" applyFont="1" applyFill="1" applyProtection="1">
      <protection hidden="1"/>
    </xf>
    <xf numFmtId="0" fontId="3" fillId="5" borderId="0" xfId="1" applyFont="1" applyFill="1" applyAlignment="1" applyProtection="1">
      <alignment horizontal="center"/>
      <protection hidden="1"/>
    </xf>
    <xf numFmtId="0" fontId="9" fillId="5" borderId="0" xfId="0" applyFont="1" applyFill="1" applyAlignment="1">
      <alignment horizontal="right"/>
    </xf>
    <xf numFmtId="0" fontId="17" fillId="5" borderId="0" xfId="0" applyFont="1" applyFill="1" applyAlignment="1">
      <alignment vertical="top"/>
    </xf>
    <xf numFmtId="168" fontId="7" fillId="5" borderId="4" xfId="1" applyNumberFormat="1" applyFont="1" applyFill="1" applyBorder="1" applyAlignment="1" applyProtection="1">
      <alignment horizontal="center" vertical="center"/>
      <protection hidden="1"/>
    </xf>
    <xf numFmtId="165" fontId="3" fillId="5" borderId="4" xfId="1" applyNumberFormat="1" applyFont="1" applyFill="1" applyBorder="1" applyAlignment="1" applyProtection="1">
      <alignment horizontal="center" vertical="center"/>
      <protection hidden="1"/>
    </xf>
    <xf numFmtId="167" fontId="3" fillId="5" borderId="4" xfId="1" applyNumberFormat="1" applyFont="1" applyFill="1" applyBorder="1" applyAlignment="1" applyProtection="1">
      <alignment horizontal="center" vertical="center"/>
      <protection hidden="1"/>
    </xf>
    <xf numFmtId="167" fontId="3" fillId="5" borderId="4" xfId="1" applyNumberFormat="1" applyFont="1" applyFill="1" applyBorder="1" applyAlignment="1">
      <alignment horizontal="center"/>
    </xf>
    <xf numFmtId="167" fontId="13" fillId="5" borderId="4" xfId="1" applyNumberFormat="1" applyFont="1" applyFill="1" applyBorder="1" applyAlignment="1">
      <alignment horizontal="center"/>
    </xf>
    <xf numFmtId="167" fontId="3" fillId="5" borderId="4" xfId="3" applyNumberFormat="1" applyFont="1" applyFill="1" applyBorder="1" applyAlignment="1" applyProtection="1">
      <alignment horizontal="center" vertical="center"/>
      <protection hidden="1"/>
    </xf>
    <xf numFmtId="167" fontId="3" fillId="5" borderId="4" xfId="1" applyNumberFormat="1" applyFont="1" applyFill="1" applyBorder="1"/>
    <xf numFmtId="167" fontId="7" fillId="5" borderId="4" xfId="1" applyNumberFormat="1" applyFont="1" applyFill="1" applyBorder="1" applyAlignment="1">
      <alignment horizontal="center"/>
    </xf>
    <xf numFmtId="167" fontId="3" fillId="5" borderId="4" xfId="3" applyNumberFormat="1" applyFont="1" applyFill="1" applyBorder="1" applyAlignment="1" applyProtection="1">
      <alignment horizontal="right" vertical="center"/>
      <protection hidden="1"/>
    </xf>
    <xf numFmtId="165" fontId="3" fillId="5" borderId="14" xfId="1" applyNumberFormat="1" applyFont="1" applyFill="1" applyBorder="1" applyAlignment="1" applyProtection="1">
      <alignment horizontal="center" vertical="center"/>
      <protection hidden="1"/>
    </xf>
    <xf numFmtId="167" fontId="3" fillId="5" borderId="6" xfId="1" applyNumberFormat="1" applyFont="1" applyFill="1" applyBorder="1" applyAlignment="1" applyProtection="1">
      <alignment horizontal="center" vertical="center"/>
      <protection hidden="1"/>
    </xf>
    <xf numFmtId="165" fontId="3" fillId="5" borderId="4" xfId="1" applyNumberFormat="1" applyFont="1" applyFill="1" applyBorder="1" applyAlignment="1" applyProtection="1">
      <alignment horizontal="left" vertical="center"/>
      <protection hidden="1"/>
    </xf>
    <xf numFmtId="167" fontId="3" fillId="5" borderId="6" xfId="1" applyNumberFormat="1" applyFont="1" applyFill="1" applyBorder="1" applyAlignment="1">
      <alignment horizontal="center"/>
    </xf>
    <xf numFmtId="167" fontId="13" fillId="5" borderId="4" xfId="1" applyNumberFormat="1" applyFont="1" applyFill="1" applyBorder="1" applyAlignment="1" applyProtection="1">
      <alignment horizontal="center" vertical="center"/>
      <protection hidden="1"/>
    </xf>
    <xf numFmtId="0" fontId="11" fillId="5" borderId="4" xfId="1" applyFont="1" applyFill="1" applyBorder="1" applyAlignment="1">
      <alignment vertical="top"/>
    </xf>
    <xf numFmtId="167" fontId="7" fillId="5" borderId="6" xfId="1" applyNumberFormat="1" applyFont="1" applyFill="1" applyBorder="1" applyAlignment="1">
      <alignment horizontal="center"/>
    </xf>
    <xf numFmtId="0" fontId="17" fillId="5" borderId="0" xfId="0" applyFont="1" applyFill="1" applyAlignment="1">
      <alignment horizontal="right"/>
    </xf>
    <xf numFmtId="167" fontId="17" fillId="5" borderId="0" xfId="0" applyNumberFormat="1" applyFont="1" applyFill="1"/>
    <xf numFmtId="0" fontId="9" fillId="6" borderId="0" xfId="0" applyFont="1" applyFill="1" applyBorder="1"/>
    <xf numFmtId="0" fontId="9" fillId="6" borderId="0" xfId="0" applyFont="1" applyFill="1"/>
    <xf numFmtId="0" fontId="9" fillId="6" borderId="0" xfId="0" applyFont="1" applyFill="1" applyAlignment="1">
      <alignment horizontal="center"/>
    </xf>
    <xf numFmtId="0" fontId="9" fillId="6" borderId="0" xfId="0" applyFont="1" applyFill="1" applyAlignment="1">
      <alignment horizontal="right"/>
    </xf>
    <xf numFmtId="0" fontId="9" fillId="6" borderId="0" xfId="0" applyFont="1" applyFill="1" applyBorder="1" applyAlignment="1">
      <alignment vertical="center"/>
    </xf>
    <xf numFmtId="0" fontId="9" fillId="6" borderId="0" xfId="0" applyFont="1" applyFill="1" applyAlignment="1">
      <alignment vertical="center"/>
    </xf>
    <xf numFmtId="0" fontId="9" fillId="6" borderId="0" xfId="0" applyFont="1" applyFill="1" applyBorder="1" applyAlignment="1">
      <alignment vertical="top"/>
    </xf>
    <xf numFmtId="0" fontId="9" fillId="6" borderId="0" xfId="0" applyFont="1" applyFill="1" applyAlignment="1">
      <alignment vertical="top"/>
    </xf>
    <xf numFmtId="0" fontId="11" fillId="6" borderId="4" xfId="0" applyFont="1" applyFill="1" applyBorder="1" applyAlignment="1">
      <alignment horizontal="center"/>
    </xf>
    <xf numFmtId="165" fontId="6" fillId="6" borderId="4" xfId="1" applyNumberFormat="1" applyFont="1" applyFill="1" applyBorder="1" applyAlignment="1" applyProtection="1">
      <alignment horizontal="left" vertical="top"/>
      <protection hidden="1"/>
    </xf>
    <xf numFmtId="167" fontId="6" fillId="6" borderId="4" xfId="1" applyNumberFormat="1" applyFont="1" applyFill="1" applyBorder="1" applyAlignment="1" applyProtection="1">
      <alignment horizontal="center" vertical="top"/>
      <protection hidden="1"/>
    </xf>
    <xf numFmtId="167" fontId="9" fillId="6" borderId="4" xfId="0" applyNumberFormat="1" applyFont="1" applyFill="1" applyBorder="1" applyAlignment="1">
      <alignment horizontal="center" vertical="top"/>
    </xf>
    <xf numFmtId="167" fontId="5" fillId="6" borderId="4" xfId="1" applyNumberFormat="1" applyFont="1" applyFill="1" applyBorder="1" applyAlignment="1" applyProtection="1">
      <alignment horizontal="center" vertical="top"/>
      <protection hidden="1"/>
    </xf>
    <xf numFmtId="170" fontId="1" fillId="6" borderId="0" xfId="1" applyNumberFormat="1" applyFont="1" applyFill="1" applyBorder="1" applyAlignment="1" applyProtection="1">
      <alignment horizontal="center" vertical="top"/>
      <protection hidden="1"/>
    </xf>
    <xf numFmtId="164" fontId="1" fillId="6" borderId="0" xfId="1" applyNumberFormat="1" applyFont="1" applyFill="1" applyBorder="1" applyAlignment="1" applyProtection="1">
      <alignment horizontal="right" vertical="top"/>
      <protection hidden="1"/>
    </xf>
    <xf numFmtId="167" fontId="14" fillId="6" borderId="4" xfId="0" applyNumberFormat="1" applyFont="1" applyFill="1" applyBorder="1" applyAlignment="1">
      <alignment horizontal="center" vertical="top"/>
    </xf>
    <xf numFmtId="165" fontId="6" fillId="6" borderId="4" xfId="3" applyNumberFormat="1" applyFont="1" applyFill="1" applyBorder="1" applyAlignment="1" applyProtection="1">
      <alignment horizontal="left" vertical="top" wrapText="1"/>
      <protection hidden="1"/>
    </xf>
    <xf numFmtId="167" fontId="14" fillId="6" borderId="4" xfId="1" applyNumberFormat="1" applyFont="1" applyFill="1" applyBorder="1" applyAlignment="1" applyProtection="1">
      <alignment horizontal="center" vertical="top"/>
      <protection hidden="1"/>
    </xf>
    <xf numFmtId="0" fontId="11" fillId="6" borderId="4" xfId="1" applyFont="1" applyFill="1" applyBorder="1" applyAlignment="1">
      <alignment vertical="top"/>
    </xf>
    <xf numFmtId="167" fontId="11" fillId="6" borderId="4" xfId="0" applyNumberFormat="1" applyFont="1" applyFill="1" applyBorder="1" applyAlignment="1">
      <alignment horizontal="center" vertical="top"/>
    </xf>
    <xf numFmtId="0" fontId="11" fillId="6" borderId="0" xfId="0" applyFont="1" applyFill="1" applyBorder="1" applyAlignment="1">
      <alignment vertical="top"/>
    </xf>
    <xf numFmtId="0" fontId="11" fillId="6" borderId="0" xfId="0" applyFont="1" applyFill="1" applyAlignment="1">
      <alignment vertical="top"/>
    </xf>
    <xf numFmtId="167" fontId="9" fillId="6" borderId="0" xfId="0" applyNumberFormat="1" applyFont="1" applyFill="1" applyAlignment="1">
      <alignment horizontal="center"/>
    </xf>
    <xf numFmtId="0" fontId="16" fillId="7" borderId="0" xfId="0" applyFont="1" applyFill="1" applyAlignment="1">
      <alignment vertical="center" wrapText="1"/>
    </xf>
    <xf numFmtId="0" fontId="16" fillId="7" borderId="0" xfId="0" applyFont="1" applyFill="1" applyAlignment="1">
      <alignment vertical="center"/>
    </xf>
    <xf numFmtId="0" fontId="9" fillId="7" borderId="0" xfId="0" applyFont="1" applyFill="1" applyAlignment="1">
      <alignment horizontal="center"/>
    </xf>
    <xf numFmtId="0" fontId="9" fillId="7" borderId="0" xfId="0" applyFont="1" applyFill="1"/>
    <xf numFmtId="0" fontId="11" fillId="7" borderId="0" xfId="0" applyFont="1" applyFill="1" applyAlignment="1">
      <alignment vertical="center"/>
    </xf>
    <xf numFmtId="0" fontId="11" fillId="7" borderId="0" xfId="0" applyFont="1" applyFill="1"/>
    <xf numFmtId="0" fontId="11" fillId="7" borderId="0" xfId="0" applyFont="1" applyFill="1" applyAlignment="1">
      <alignment vertical="top"/>
    </xf>
    <xf numFmtId="0" fontId="11" fillId="7" borderId="14" xfId="0" applyFont="1" applyFill="1" applyBorder="1" applyAlignment="1">
      <alignment horizontal="center"/>
    </xf>
    <xf numFmtId="165" fontId="9" fillId="7" borderId="4" xfId="1" applyNumberFormat="1" applyFont="1" applyFill="1" applyBorder="1" applyAlignment="1" applyProtection="1">
      <alignment horizontal="left" vertical="top" wrapText="1"/>
      <protection hidden="1"/>
    </xf>
    <xf numFmtId="0" fontId="9" fillId="7" borderId="4" xfId="0" applyFont="1" applyFill="1" applyBorder="1" applyAlignment="1">
      <alignment horizontal="center" vertical="top"/>
    </xf>
    <xf numFmtId="167" fontId="9" fillId="7" borderId="4" xfId="1" applyNumberFormat="1" applyFont="1" applyFill="1" applyBorder="1" applyAlignment="1" applyProtection="1">
      <alignment horizontal="center" vertical="top"/>
      <protection hidden="1"/>
    </xf>
    <xf numFmtId="167" fontId="9" fillId="7" borderId="4" xfId="0" applyNumberFormat="1" applyFont="1" applyFill="1" applyBorder="1" applyAlignment="1">
      <alignment horizontal="center" vertical="top"/>
    </xf>
    <xf numFmtId="167" fontId="12" fillId="7" borderId="4" xfId="1" applyNumberFormat="1" applyFont="1" applyFill="1" applyBorder="1" applyAlignment="1" applyProtection="1">
      <alignment horizontal="right" vertical="center"/>
      <protection hidden="1"/>
    </xf>
    <xf numFmtId="167" fontId="11" fillId="7" borderId="4" xfId="0" applyNumberFormat="1" applyFont="1" applyFill="1" applyBorder="1" applyAlignment="1">
      <alignment horizontal="center" vertical="top"/>
    </xf>
    <xf numFmtId="0" fontId="9" fillId="7" borderId="0" xfId="0" applyFont="1" applyFill="1" applyAlignment="1">
      <alignment vertical="top"/>
    </xf>
    <xf numFmtId="167" fontId="9" fillId="7" borderId="4" xfId="4" applyNumberFormat="1" applyFont="1" applyFill="1" applyBorder="1" applyAlignment="1" applyProtection="1">
      <alignment horizontal="center" vertical="center"/>
      <protection hidden="1"/>
    </xf>
    <xf numFmtId="0" fontId="9" fillId="7" borderId="6" xfId="0" applyFont="1" applyFill="1" applyBorder="1" applyAlignment="1">
      <alignment horizontal="center" vertical="top"/>
    </xf>
    <xf numFmtId="0" fontId="11" fillId="7" borderId="4" xfId="1" applyFont="1" applyFill="1" applyBorder="1" applyAlignment="1">
      <alignment vertical="top"/>
    </xf>
    <xf numFmtId="167" fontId="11" fillId="7" borderId="6" xfId="1" applyNumberFormat="1" applyFont="1" applyFill="1" applyBorder="1" applyAlignment="1" applyProtection="1">
      <alignment horizontal="center" vertical="top"/>
      <protection hidden="1"/>
    </xf>
    <xf numFmtId="167" fontId="11" fillId="7" borderId="4" xfId="1" applyNumberFormat="1" applyFont="1" applyFill="1" applyBorder="1" applyAlignment="1" applyProtection="1">
      <alignment horizontal="center" vertical="top"/>
      <protection hidden="1"/>
    </xf>
    <xf numFmtId="0" fontId="9" fillId="7" borderId="0" xfId="1" applyFont="1" applyFill="1" applyBorder="1" applyAlignment="1" applyProtection="1">
      <alignment vertical="top"/>
      <protection hidden="1"/>
    </xf>
    <xf numFmtId="0" fontId="9" fillId="7" borderId="0" xfId="0" applyFont="1" applyFill="1" applyAlignment="1">
      <alignment horizontal="center" vertical="top"/>
    </xf>
    <xf numFmtId="0" fontId="9" fillId="7" borderId="0" xfId="0" applyFont="1" applyFill="1" applyBorder="1" applyAlignment="1">
      <alignment vertical="top"/>
    </xf>
    <xf numFmtId="169" fontId="9" fillId="7" borderId="0" xfId="0" applyNumberFormat="1" applyFont="1" applyFill="1" applyBorder="1" applyAlignment="1">
      <alignment horizontal="center" vertical="top"/>
    </xf>
    <xf numFmtId="0" fontId="9" fillId="7" borderId="0" xfId="0" applyFont="1" applyFill="1" applyBorder="1" applyAlignment="1">
      <alignment horizontal="center" vertical="top"/>
    </xf>
    <xf numFmtId="0" fontId="9" fillId="7" borderId="0" xfId="0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0" xfId="0" applyFont="1" applyFill="1" applyBorder="1"/>
    <xf numFmtId="169" fontId="9" fillId="2" borderId="0" xfId="0" applyNumberFormat="1" applyFont="1" applyFill="1" applyAlignment="1">
      <alignment horizontal="center" vertical="top"/>
    </xf>
    <xf numFmtId="169" fontId="9" fillId="2" borderId="0" xfId="0" applyNumberFormat="1" applyFont="1" applyFill="1" applyAlignment="1">
      <alignment horizontal="center"/>
    </xf>
    <xf numFmtId="0" fontId="6" fillId="9" borderId="0" xfId="1" applyFont="1" applyFill="1" applyProtection="1">
      <protection hidden="1"/>
    </xf>
    <xf numFmtId="0" fontId="6" fillId="9" borderId="0" xfId="1" applyFont="1" applyFill="1" applyAlignment="1" applyProtection="1">
      <alignment horizontal="center"/>
      <protection hidden="1"/>
    </xf>
    <xf numFmtId="0" fontId="6" fillId="9" borderId="0" xfId="1" applyFont="1" applyFill="1" applyAlignment="1">
      <alignment horizontal="center"/>
    </xf>
    <xf numFmtId="0" fontId="9" fillId="9" borderId="0" xfId="0" applyFont="1" applyFill="1"/>
    <xf numFmtId="0" fontId="11" fillId="9" borderId="0" xfId="0" applyFont="1" applyFill="1"/>
    <xf numFmtId="0" fontId="11" fillId="9" borderId="0" xfId="0" applyFont="1" applyFill="1" applyAlignment="1">
      <alignment vertical="top"/>
    </xf>
    <xf numFmtId="0" fontId="9" fillId="9" borderId="0" xfId="0" applyFont="1" applyFill="1" applyAlignment="1">
      <alignment vertical="top"/>
    </xf>
    <xf numFmtId="0" fontId="5" fillId="9" borderId="4" xfId="1" applyFont="1" applyFill="1" applyBorder="1" applyAlignment="1" applyProtection="1">
      <alignment horizontal="center"/>
      <protection hidden="1"/>
    </xf>
    <xf numFmtId="0" fontId="5" fillId="9" borderId="4" xfId="1" applyFont="1" applyFill="1" applyBorder="1" applyAlignment="1">
      <alignment horizontal="center"/>
    </xf>
    <xf numFmtId="165" fontId="6" fillId="9" borderId="4" xfId="1" applyNumberFormat="1" applyFont="1" applyFill="1" applyBorder="1" applyAlignment="1" applyProtection="1">
      <alignment horizontal="center" vertical="top" wrapText="1"/>
      <protection hidden="1"/>
    </xf>
    <xf numFmtId="0" fontId="6" fillId="9" borderId="4" xfId="1" applyFont="1" applyFill="1" applyBorder="1" applyAlignment="1" applyProtection="1">
      <alignment horizontal="center" vertical="top"/>
      <protection hidden="1"/>
    </xf>
    <xf numFmtId="0" fontId="6" fillId="9" borderId="4" xfId="1" applyFont="1" applyFill="1" applyBorder="1" applyAlignment="1">
      <alignment horizontal="center" vertical="top"/>
    </xf>
    <xf numFmtId="167" fontId="6" fillId="9" borderId="4" xfId="1" applyNumberFormat="1" applyFont="1" applyFill="1" applyBorder="1" applyAlignment="1" applyProtection="1">
      <alignment horizontal="center" vertical="top"/>
      <protection hidden="1"/>
    </xf>
    <xf numFmtId="171" fontId="5" fillId="9" borderId="4" xfId="1" applyNumberFormat="1" applyFont="1" applyFill="1" applyBorder="1" applyAlignment="1">
      <alignment horizontal="center" vertical="top"/>
    </xf>
    <xf numFmtId="167" fontId="6" fillId="9" borderId="4" xfId="1" applyNumberFormat="1" applyFont="1" applyFill="1" applyBorder="1" applyAlignment="1">
      <alignment horizontal="center" vertical="top"/>
    </xf>
    <xf numFmtId="167" fontId="6" fillId="9" borderId="6" xfId="1" applyNumberFormat="1" applyFont="1" applyFill="1" applyBorder="1" applyAlignment="1" applyProtection="1">
      <alignment horizontal="center" vertical="top"/>
      <protection hidden="1"/>
    </xf>
    <xf numFmtId="0" fontId="11" fillId="9" borderId="4" xfId="1" applyFont="1" applyFill="1" applyBorder="1" applyAlignment="1">
      <alignment vertical="top"/>
    </xf>
    <xf numFmtId="167" fontId="5" fillId="9" borderId="6" xfId="1" applyNumberFormat="1" applyFont="1" applyFill="1" applyBorder="1" applyAlignment="1" applyProtection="1">
      <alignment horizontal="center" vertical="top"/>
      <protection hidden="1"/>
    </xf>
    <xf numFmtId="167" fontId="5" fillId="9" borderId="4" xfId="1" applyNumberFormat="1" applyFont="1" applyFill="1" applyBorder="1" applyAlignment="1" applyProtection="1">
      <alignment horizontal="center" vertical="top"/>
      <protection hidden="1"/>
    </xf>
    <xf numFmtId="0" fontId="6" fillId="9" borderId="0" xfId="1" applyFont="1" applyFill="1"/>
    <xf numFmtId="0" fontId="9" fillId="9" borderId="0" xfId="0" applyFont="1" applyFill="1" applyAlignment="1">
      <alignment horizontal="center"/>
    </xf>
    <xf numFmtId="0" fontId="9" fillId="10" borderId="0" xfId="0" applyFont="1" applyFill="1"/>
    <xf numFmtId="0" fontId="11" fillId="10" borderId="0" xfId="0" applyFont="1" applyFill="1"/>
    <xf numFmtId="0" fontId="9" fillId="11" borderId="0" xfId="0" applyFont="1" applyFill="1"/>
    <xf numFmtId="0" fontId="11" fillId="11" borderId="0" xfId="0" applyFont="1" applyFill="1"/>
    <xf numFmtId="0" fontId="9" fillId="11" borderId="0" xfId="0" applyFont="1" applyFill="1" applyAlignment="1">
      <alignment horizontal="center"/>
    </xf>
    <xf numFmtId="0" fontId="9" fillId="12" borderId="0" xfId="0" applyFont="1" applyFill="1"/>
    <xf numFmtId="0" fontId="9" fillId="12" borderId="0" xfId="0" applyFont="1" applyFill="1" applyAlignment="1">
      <alignment vertical="top"/>
    </xf>
    <xf numFmtId="0" fontId="11" fillId="12" borderId="4" xfId="1" applyFont="1" applyFill="1" applyBorder="1" applyAlignment="1">
      <alignment vertical="top"/>
    </xf>
    <xf numFmtId="0" fontId="9" fillId="12" borderId="0" xfId="0" applyFont="1" applyFill="1" applyAlignment="1">
      <alignment horizontal="center"/>
    </xf>
    <xf numFmtId="0" fontId="9" fillId="5" borderId="0" xfId="0" applyFont="1" applyFill="1"/>
    <xf numFmtId="0" fontId="11" fillId="5" borderId="0" xfId="0" applyFont="1" applyFill="1" applyAlignment="1">
      <alignment vertical="top"/>
    </xf>
    <xf numFmtId="0" fontId="9" fillId="5" borderId="0" xfId="0" applyFont="1" applyFill="1" applyAlignment="1">
      <alignment horizontal="center"/>
    </xf>
    <xf numFmtId="167" fontId="6" fillId="2" borderId="0" xfId="1" applyNumberFormat="1" applyFont="1" applyFill="1" applyAlignment="1">
      <alignment horizontal="center"/>
    </xf>
    <xf numFmtId="0" fontId="11" fillId="5" borderId="0" xfId="0" applyFont="1" applyFill="1" applyAlignment="1">
      <alignment wrapText="1"/>
    </xf>
    <xf numFmtId="0" fontId="11" fillId="5" borderId="0" xfId="0" applyFont="1" applyFill="1" applyAlignment="1">
      <alignment horizontal="center"/>
    </xf>
    <xf numFmtId="0" fontId="6" fillId="5" borderId="0" xfId="4" applyFont="1" applyFill="1" applyAlignment="1">
      <alignment horizontal="right"/>
    </xf>
    <xf numFmtId="0" fontId="11" fillId="5" borderId="0" xfId="0" applyFont="1" applyFill="1" applyAlignment="1">
      <alignment vertical="center"/>
    </xf>
    <xf numFmtId="168" fontId="11" fillId="5" borderId="4" xfId="4" applyNumberFormat="1" applyFont="1" applyFill="1" applyBorder="1" applyAlignment="1" applyProtection="1">
      <alignment horizontal="center" vertical="center"/>
      <protection hidden="1"/>
    </xf>
    <xf numFmtId="168" fontId="11" fillId="5" borderId="14" xfId="4" applyNumberFormat="1" applyFont="1" applyFill="1" applyBorder="1" applyAlignment="1" applyProtection="1">
      <alignment horizontal="center" vertical="center"/>
      <protection hidden="1"/>
    </xf>
    <xf numFmtId="168" fontId="11" fillId="5" borderId="5" xfId="4" applyNumberFormat="1" applyFont="1" applyFill="1" applyBorder="1" applyAlignment="1" applyProtection="1">
      <alignment horizontal="center" vertical="center"/>
      <protection hidden="1"/>
    </xf>
    <xf numFmtId="165" fontId="9" fillId="5" borderId="4" xfId="1" applyNumberFormat="1" applyFont="1" applyFill="1" applyBorder="1" applyAlignment="1" applyProtection="1">
      <alignment horizontal="left" vertical="center" wrapText="1"/>
      <protection hidden="1"/>
    </xf>
    <xf numFmtId="167" fontId="9" fillId="5" borderId="4" xfId="1" applyNumberFormat="1" applyFont="1" applyFill="1" applyBorder="1" applyAlignment="1" applyProtection="1">
      <alignment horizontal="center" vertical="center"/>
      <protection hidden="1"/>
    </xf>
    <xf numFmtId="167" fontId="9" fillId="5" borderId="4" xfId="0" applyNumberFormat="1" applyFont="1" applyFill="1" applyBorder="1" applyAlignment="1">
      <alignment horizontal="center"/>
    </xf>
    <xf numFmtId="167" fontId="1" fillId="5" borderId="4" xfId="1" applyNumberFormat="1" applyFont="1" applyFill="1" applyBorder="1" applyAlignment="1" applyProtection="1">
      <alignment horizontal="center" vertical="center"/>
      <protection hidden="1"/>
    </xf>
    <xf numFmtId="167" fontId="9" fillId="5" borderId="6" xfId="1" applyNumberFormat="1" applyFont="1" applyFill="1" applyBorder="1" applyAlignment="1" applyProtection="1">
      <alignment horizontal="center" vertical="center"/>
      <protection hidden="1"/>
    </xf>
    <xf numFmtId="167" fontId="9" fillId="5" borderId="5" xfId="0" applyNumberFormat="1" applyFont="1" applyFill="1" applyBorder="1" applyAlignment="1">
      <alignment horizontal="center"/>
    </xf>
    <xf numFmtId="167" fontId="1" fillId="5" borderId="4" xfId="1" applyNumberFormat="1" applyFont="1" applyFill="1" applyBorder="1" applyAlignment="1" applyProtection="1">
      <alignment horizontal="right" vertical="center"/>
      <protection hidden="1"/>
    </xf>
    <xf numFmtId="0" fontId="9" fillId="5" borderId="4" xfId="0" applyFont="1" applyFill="1" applyBorder="1"/>
    <xf numFmtId="171" fontId="11" fillId="5" borderId="4" xfId="0" applyNumberFormat="1" applyFont="1" applyFill="1" applyBorder="1" applyAlignment="1">
      <alignment horizontal="center"/>
    </xf>
    <xf numFmtId="167" fontId="6" fillId="5" borderId="6" xfId="4" applyNumberFormat="1" applyFont="1" applyFill="1" applyBorder="1" applyAlignment="1" applyProtection="1">
      <alignment horizontal="center" vertical="center"/>
      <protection hidden="1"/>
    </xf>
    <xf numFmtId="167" fontId="6" fillId="5" borderId="4" xfId="4" applyNumberFormat="1" applyFont="1" applyFill="1" applyBorder="1" applyAlignment="1" applyProtection="1">
      <alignment horizontal="center" vertical="center"/>
      <protection hidden="1"/>
    </xf>
    <xf numFmtId="167" fontId="9" fillId="5" borderId="5" xfId="1" applyNumberFormat="1" applyFont="1" applyFill="1" applyBorder="1" applyAlignment="1" applyProtection="1">
      <alignment horizontal="center" vertical="center"/>
      <protection hidden="1"/>
    </xf>
    <xf numFmtId="167" fontId="9" fillId="5" borderId="6" xfId="0" applyNumberFormat="1" applyFont="1" applyFill="1" applyBorder="1" applyAlignment="1">
      <alignment horizontal="center"/>
    </xf>
    <xf numFmtId="167" fontId="9" fillId="5" borderId="6" xfId="1" applyNumberFormat="1" applyFont="1" applyFill="1" applyBorder="1" applyAlignment="1" applyProtection="1">
      <alignment horizontal="center" vertical="top"/>
      <protection hidden="1"/>
    </xf>
    <xf numFmtId="167" fontId="9" fillId="5" borderId="4" xfId="1" applyNumberFormat="1" applyFont="1" applyFill="1" applyBorder="1" applyAlignment="1" applyProtection="1">
      <alignment horizontal="center" vertical="top"/>
      <protection hidden="1"/>
    </xf>
    <xf numFmtId="167" fontId="11" fillId="5" borderId="4" xfId="0" applyNumberFormat="1" applyFont="1" applyFill="1" applyBorder="1" applyAlignment="1">
      <alignment horizontal="center"/>
    </xf>
    <xf numFmtId="167" fontId="11" fillId="5" borderId="6" xfId="0" applyNumberFormat="1" applyFont="1" applyFill="1" applyBorder="1" applyAlignment="1">
      <alignment horizontal="center"/>
    </xf>
    <xf numFmtId="167" fontId="11" fillId="5" borderId="5" xfId="0" applyNumberFormat="1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167" fontId="9" fillId="5" borderId="0" xfId="0" applyNumberFormat="1" applyFont="1" applyFill="1" applyAlignment="1">
      <alignment horizontal="center"/>
    </xf>
    <xf numFmtId="167" fontId="9" fillId="10" borderId="4" xfId="0" applyNumberFormat="1" applyFont="1" applyFill="1" applyBorder="1" applyAlignment="1">
      <alignment horizontal="center"/>
    </xf>
    <xf numFmtId="167" fontId="11" fillId="10" borderId="4" xfId="0" applyNumberFormat="1" applyFont="1" applyFill="1" applyBorder="1" applyAlignment="1">
      <alignment horizontal="center"/>
    </xf>
    <xf numFmtId="0" fontId="9" fillId="11" borderId="0" xfId="0" applyFont="1" applyFill="1" applyBorder="1"/>
    <xf numFmtId="0" fontId="9" fillId="11" borderId="0" xfId="0" applyFont="1" applyFill="1" applyBorder="1" applyAlignment="1">
      <alignment horizontal="right"/>
    </xf>
    <xf numFmtId="167" fontId="6" fillId="11" borderId="4" xfId="1" applyNumberFormat="1" applyFont="1" applyFill="1" applyBorder="1" applyAlignment="1" applyProtection="1">
      <alignment horizontal="center" vertical="center"/>
      <protection hidden="1"/>
    </xf>
    <xf numFmtId="167" fontId="5" fillId="11" borderId="4" xfId="1" applyNumberFormat="1" applyFont="1" applyFill="1" applyBorder="1" applyAlignment="1" applyProtection="1">
      <alignment horizontal="center" vertical="center"/>
      <protection hidden="1"/>
    </xf>
    <xf numFmtId="167" fontId="9" fillId="11" borderId="0" xfId="0" applyNumberFormat="1" applyFont="1" applyFill="1" applyBorder="1"/>
    <xf numFmtId="0" fontId="11" fillId="13" borderId="0" xfId="0" applyFont="1" applyFill="1" applyBorder="1"/>
    <xf numFmtId="0" fontId="9" fillId="13" borderId="0" xfId="0" applyFont="1" applyFill="1" applyBorder="1"/>
    <xf numFmtId="0" fontId="9" fillId="13" borderId="0" xfId="0" applyFont="1" applyFill="1" applyBorder="1" applyAlignment="1">
      <alignment horizontal="center"/>
    </xf>
    <xf numFmtId="0" fontId="9" fillId="13" borderId="0" xfId="0" applyFont="1" applyFill="1" applyBorder="1" applyAlignment="1">
      <alignment horizontal="right"/>
    </xf>
    <xf numFmtId="0" fontId="11" fillId="13" borderId="0" xfId="0" applyFont="1" applyFill="1" applyBorder="1" applyAlignment="1">
      <alignment vertical="center"/>
    </xf>
    <xf numFmtId="0" fontId="11" fillId="13" borderId="0" xfId="0" applyFont="1" applyFill="1" applyBorder="1" applyAlignment="1">
      <alignment vertical="top"/>
    </xf>
    <xf numFmtId="168" fontId="5" fillId="13" borderId="4" xfId="1" applyNumberFormat="1" applyFont="1" applyFill="1" applyBorder="1" applyAlignment="1" applyProtection="1">
      <alignment horizontal="center" vertical="center"/>
      <protection hidden="1"/>
    </xf>
    <xf numFmtId="168" fontId="11" fillId="13" borderId="4" xfId="4" applyNumberFormat="1" applyFont="1" applyFill="1" applyBorder="1" applyAlignment="1" applyProtection="1">
      <alignment horizontal="center" vertical="center"/>
      <protection hidden="1"/>
    </xf>
    <xf numFmtId="165" fontId="6" fillId="13" borderId="4" xfId="1" applyNumberFormat="1" applyFont="1" applyFill="1" applyBorder="1" applyAlignment="1" applyProtection="1">
      <alignment vertical="center" wrapText="1"/>
      <protection hidden="1"/>
    </xf>
    <xf numFmtId="167" fontId="6" fillId="13" borderId="4" xfId="1" applyNumberFormat="1" applyFont="1" applyFill="1" applyBorder="1" applyAlignment="1" applyProtection="1">
      <alignment horizontal="center" vertical="center"/>
      <protection hidden="1"/>
    </xf>
    <xf numFmtId="167" fontId="9" fillId="13" borderId="4" xfId="0" applyNumberFormat="1" applyFont="1" applyFill="1" applyBorder="1" applyAlignment="1">
      <alignment horizontal="center"/>
    </xf>
    <xf numFmtId="167" fontId="5" fillId="13" borderId="4" xfId="1" applyNumberFormat="1" applyFont="1" applyFill="1" applyBorder="1" applyAlignment="1" applyProtection="1">
      <alignment horizontal="center" vertical="center"/>
      <protection hidden="1"/>
    </xf>
    <xf numFmtId="167" fontId="11" fillId="13" borderId="4" xfId="0" applyNumberFormat="1" applyFont="1" applyFill="1" applyBorder="1" applyAlignment="1">
      <alignment horizontal="center"/>
    </xf>
    <xf numFmtId="165" fontId="6" fillId="13" borderId="4" xfId="1" applyNumberFormat="1" applyFont="1" applyFill="1" applyBorder="1" applyAlignment="1" applyProtection="1">
      <alignment vertical="center"/>
      <protection hidden="1"/>
    </xf>
    <xf numFmtId="165" fontId="9" fillId="13" borderId="4" xfId="1" applyNumberFormat="1" applyFont="1" applyFill="1" applyBorder="1" applyAlignment="1" applyProtection="1">
      <alignment vertical="top"/>
      <protection hidden="1"/>
    </xf>
    <xf numFmtId="0" fontId="11" fillId="13" borderId="4" xfId="1" applyFont="1" applyFill="1" applyBorder="1" applyAlignment="1">
      <alignment vertical="top"/>
    </xf>
    <xf numFmtId="167" fontId="9" fillId="13" borderId="0" xfId="0" applyNumberFormat="1" applyFont="1" applyFill="1" applyBorder="1"/>
    <xf numFmtId="0" fontId="9" fillId="12" borderId="0" xfId="0" applyFont="1" applyFill="1" applyBorder="1"/>
    <xf numFmtId="0" fontId="11" fillId="12" borderId="4" xfId="0" applyFont="1" applyFill="1" applyBorder="1" applyAlignment="1">
      <alignment horizontal="center" vertical="center"/>
    </xf>
    <xf numFmtId="168" fontId="11" fillId="12" borderId="4" xfId="4" applyNumberFormat="1" applyFont="1" applyFill="1" applyBorder="1" applyAlignment="1" applyProtection="1">
      <alignment horizontal="center" vertical="center"/>
      <protection hidden="1"/>
    </xf>
    <xf numFmtId="165" fontId="6" fillId="12" borderId="4" xfId="4" applyNumberFormat="1" applyFont="1" applyFill="1" applyBorder="1" applyAlignment="1" applyProtection="1">
      <alignment horizontal="center" vertical="top"/>
      <protection hidden="1"/>
    </xf>
    <xf numFmtId="0" fontId="9" fillId="12" borderId="4" xfId="0" applyFont="1" applyFill="1" applyBorder="1" applyAlignment="1">
      <alignment horizontal="center"/>
    </xf>
    <xf numFmtId="167" fontId="6" fillId="12" borderId="4" xfId="4" applyNumberFormat="1" applyFont="1" applyFill="1" applyBorder="1" applyAlignment="1" applyProtection="1">
      <alignment horizontal="center" vertical="top"/>
      <protection hidden="1"/>
    </xf>
    <xf numFmtId="167" fontId="5" fillId="12" borderId="4" xfId="4" applyNumberFormat="1" applyFont="1" applyFill="1" applyBorder="1" applyAlignment="1" applyProtection="1">
      <alignment horizontal="center" vertical="top"/>
      <protection hidden="1"/>
    </xf>
    <xf numFmtId="164" fontId="6" fillId="12" borderId="0" xfId="4" applyNumberFormat="1" applyFont="1" applyFill="1" applyBorder="1" applyAlignment="1" applyProtection="1">
      <alignment horizontal="center" vertical="top"/>
      <protection hidden="1"/>
    </xf>
    <xf numFmtId="0" fontId="9" fillId="12" borderId="4" xfId="0" applyFont="1" applyFill="1" applyBorder="1" applyAlignment="1">
      <alignment horizontal="center" vertical="top"/>
    </xf>
    <xf numFmtId="0" fontId="9" fillId="12" borderId="0" xfId="0" applyFont="1" applyFill="1" applyBorder="1" applyAlignment="1">
      <alignment vertical="top"/>
    </xf>
    <xf numFmtId="167" fontId="9" fillId="12" borderId="4" xfId="0" applyNumberFormat="1" applyFont="1" applyFill="1" applyBorder="1" applyAlignment="1">
      <alignment horizontal="center" vertical="top"/>
    </xf>
    <xf numFmtId="3" fontId="11" fillId="12" borderId="4" xfId="0" applyNumberFormat="1" applyFont="1" applyFill="1" applyBorder="1" applyAlignment="1">
      <alignment horizontal="center"/>
    </xf>
    <xf numFmtId="3" fontId="9" fillId="12" borderId="0" xfId="0" applyNumberFormat="1" applyFont="1" applyFill="1" applyAlignment="1">
      <alignment horizontal="center"/>
    </xf>
    <xf numFmtId="0" fontId="11" fillId="9" borderId="0" xfId="0" applyFont="1" applyFill="1" applyAlignment="1">
      <alignment vertical="center"/>
    </xf>
    <xf numFmtId="0" fontId="11" fillId="9" borderId="4" xfId="0" applyFont="1" applyFill="1" applyBorder="1" applyAlignment="1">
      <alignment horizontal="center" vertical="center"/>
    </xf>
    <xf numFmtId="167" fontId="9" fillId="9" borderId="4" xfId="4" applyNumberFormat="1" applyFont="1" applyFill="1" applyBorder="1" applyAlignment="1" applyProtection="1">
      <alignment horizontal="center" vertical="center"/>
      <protection hidden="1"/>
    </xf>
    <xf numFmtId="167" fontId="6" fillId="9" borderId="4" xfId="4" applyNumberFormat="1" applyFont="1" applyFill="1" applyBorder="1" applyAlignment="1" applyProtection="1">
      <alignment horizontal="center" vertical="center"/>
      <protection hidden="1"/>
    </xf>
    <xf numFmtId="167" fontId="9" fillId="9" borderId="4" xfId="0" applyNumberFormat="1" applyFont="1" applyFill="1" applyBorder="1" applyAlignment="1">
      <alignment horizontal="center"/>
    </xf>
    <xf numFmtId="167" fontId="19" fillId="9" borderId="4" xfId="4" applyNumberFormat="1" applyFont="1" applyFill="1" applyBorder="1" applyAlignment="1" applyProtection="1">
      <alignment horizontal="center" vertical="center"/>
      <protection hidden="1"/>
    </xf>
    <xf numFmtId="167" fontId="11" fillId="9" borderId="4" xfId="4" applyNumberFormat="1" applyFont="1" applyFill="1" applyBorder="1" applyAlignment="1" applyProtection="1">
      <alignment horizontal="center" vertical="center"/>
      <protection hidden="1"/>
    </xf>
    <xf numFmtId="0" fontId="9" fillId="9" borderId="0" xfId="0" applyFont="1" applyFill="1" applyBorder="1" applyAlignment="1">
      <alignment horizontal="center"/>
    </xf>
    <xf numFmtId="167" fontId="5" fillId="9" borderId="4" xfId="4" applyNumberFormat="1" applyFont="1" applyFill="1" applyBorder="1" applyAlignment="1" applyProtection="1">
      <alignment horizontal="center" vertical="center"/>
      <protection hidden="1"/>
    </xf>
    <xf numFmtId="167" fontId="9" fillId="9" borderId="0" xfId="0" applyNumberFormat="1" applyFont="1" applyFill="1" applyBorder="1" applyAlignment="1">
      <alignment horizontal="center"/>
    </xf>
    <xf numFmtId="0" fontId="9" fillId="10" borderId="0" xfId="0" applyFont="1" applyFill="1" applyAlignment="1">
      <alignment horizontal="right"/>
    </xf>
    <xf numFmtId="0" fontId="11" fillId="10" borderId="4" xfId="0" applyFont="1" applyFill="1" applyBorder="1" applyAlignment="1">
      <alignment horizontal="center" vertical="center"/>
    </xf>
    <xf numFmtId="165" fontId="6" fillId="10" borderId="4" xfId="4" applyNumberFormat="1" applyFont="1" applyFill="1" applyBorder="1" applyAlignment="1" applyProtection="1">
      <alignment horizontal="left" vertical="center" wrapText="1"/>
      <protection hidden="1"/>
    </xf>
    <xf numFmtId="167" fontId="6" fillId="10" borderId="4" xfId="4" applyNumberFormat="1" applyFont="1" applyFill="1" applyBorder="1" applyAlignment="1" applyProtection="1">
      <alignment horizontal="center" vertical="center"/>
      <protection hidden="1"/>
    </xf>
    <xf numFmtId="165" fontId="9" fillId="10" borderId="4" xfId="1" applyNumberFormat="1" applyFont="1" applyFill="1" applyBorder="1" applyAlignment="1" applyProtection="1">
      <alignment horizontal="left" vertical="top"/>
      <protection hidden="1"/>
    </xf>
    <xf numFmtId="0" fontId="11" fillId="10" borderId="4" xfId="1" applyFont="1" applyFill="1" applyBorder="1" applyAlignment="1">
      <alignment horizontal="left" vertical="top"/>
    </xf>
    <xf numFmtId="0" fontId="6" fillId="10" borderId="4" xfId="4" applyFont="1" applyFill="1" applyBorder="1" applyAlignment="1" applyProtection="1">
      <protection hidden="1"/>
    </xf>
    <xf numFmtId="0" fontId="9" fillId="10" borderId="4" xfId="0" applyFont="1" applyFill="1" applyBorder="1"/>
    <xf numFmtId="167" fontId="9" fillId="10" borderId="0" xfId="0" applyNumberFormat="1" applyFont="1" applyFill="1"/>
    <xf numFmtId="169" fontId="9" fillId="10" borderId="0" xfId="0" applyNumberFormat="1" applyFont="1" applyFill="1"/>
    <xf numFmtId="164" fontId="9" fillId="10" borderId="0" xfId="0" applyNumberFormat="1" applyFont="1" applyFill="1"/>
    <xf numFmtId="167" fontId="9" fillId="2" borderId="0" xfId="0" applyNumberFormat="1" applyFont="1" applyFill="1"/>
    <xf numFmtId="0" fontId="6" fillId="0" borderId="4" xfId="1" applyFont="1" applyBorder="1" applyAlignment="1">
      <alignment vertical="top"/>
    </xf>
    <xf numFmtId="0" fontId="6" fillId="0" borderId="4" xfId="1" applyFont="1" applyBorder="1" applyAlignment="1">
      <alignment vertical="top" wrapText="1"/>
    </xf>
    <xf numFmtId="0" fontId="6" fillId="0" borderId="4" xfId="1" applyNumberFormat="1" applyFont="1" applyBorder="1" applyAlignment="1">
      <alignment vertical="top" wrapText="1"/>
    </xf>
    <xf numFmtId="167" fontId="6" fillId="0" borderId="4" xfId="1" applyNumberFormat="1" applyFont="1" applyBorder="1" applyAlignment="1">
      <alignment vertical="top" wrapText="1"/>
    </xf>
    <xf numFmtId="0" fontId="6" fillId="2" borderId="4" xfId="1" applyFont="1" applyFill="1" applyBorder="1" applyAlignment="1">
      <alignment vertical="top" wrapText="1"/>
    </xf>
    <xf numFmtId="0" fontId="9" fillId="8" borderId="0" xfId="0" applyFont="1" applyFill="1"/>
    <xf numFmtId="0" fontId="9" fillId="8" borderId="0" xfId="0" applyFont="1" applyFill="1" applyAlignment="1">
      <alignment horizontal="right"/>
    </xf>
    <xf numFmtId="0" fontId="9" fillId="8" borderId="0" xfId="0" applyFont="1" applyFill="1" applyBorder="1"/>
    <xf numFmtId="0" fontId="11" fillId="8" borderId="4" xfId="0" applyFont="1" applyFill="1" applyBorder="1" applyAlignment="1">
      <alignment horizontal="center" vertical="center"/>
    </xf>
    <xf numFmtId="165" fontId="6" fillId="8" borderId="4" xfId="1" applyNumberFormat="1" applyFont="1" applyFill="1" applyBorder="1" applyAlignment="1" applyProtection="1">
      <alignment horizontal="left" vertical="center"/>
      <protection hidden="1"/>
    </xf>
    <xf numFmtId="167" fontId="6" fillId="8" borderId="4" xfId="1" applyNumberFormat="1" applyFont="1" applyFill="1" applyBorder="1" applyAlignment="1" applyProtection="1">
      <alignment horizontal="center" vertical="center"/>
      <protection hidden="1"/>
    </xf>
    <xf numFmtId="167" fontId="9" fillId="8" borderId="4" xfId="0" applyNumberFormat="1" applyFont="1" applyFill="1" applyBorder="1" applyAlignment="1">
      <alignment horizontal="center"/>
    </xf>
    <xf numFmtId="167" fontId="11" fillId="8" borderId="4" xfId="0" applyNumberFormat="1" applyFont="1" applyFill="1" applyBorder="1" applyAlignment="1">
      <alignment horizontal="center"/>
    </xf>
    <xf numFmtId="164" fontId="6" fillId="8" borderId="0" xfId="1" applyNumberFormat="1" applyFont="1" applyFill="1" applyBorder="1" applyAlignment="1" applyProtection="1">
      <alignment horizontal="right" vertical="center"/>
      <protection hidden="1"/>
    </xf>
    <xf numFmtId="165" fontId="9" fillId="8" borderId="4" xfId="1" applyNumberFormat="1" applyFont="1" applyFill="1" applyBorder="1" applyAlignment="1" applyProtection="1">
      <alignment horizontal="left" vertical="top"/>
      <protection hidden="1"/>
    </xf>
    <xf numFmtId="168" fontId="5" fillId="8" borderId="4" xfId="1" applyNumberFormat="1" applyFont="1" applyFill="1" applyBorder="1" applyAlignment="1" applyProtection="1">
      <alignment horizontal="left" vertical="center"/>
      <protection hidden="1"/>
    </xf>
    <xf numFmtId="167" fontId="5" fillId="8" borderId="4" xfId="1" applyNumberFormat="1" applyFont="1" applyFill="1" applyBorder="1" applyAlignment="1" applyProtection="1">
      <alignment horizontal="center" vertical="center"/>
      <protection hidden="1"/>
    </xf>
    <xf numFmtId="167" fontId="11" fillId="8" borderId="4" xfId="0" applyNumberFormat="1" applyFont="1" applyFill="1" applyBorder="1"/>
    <xf numFmtId="0" fontId="9" fillId="8" borderId="0" xfId="0" applyFont="1" applyFill="1" applyBorder="1" applyAlignment="1">
      <alignment horizontal="right" vertical="top"/>
    </xf>
    <xf numFmtId="167" fontId="9" fillId="8" borderId="0" xfId="0" applyNumberFormat="1" applyFont="1" applyFill="1" applyBorder="1" applyAlignment="1">
      <alignment vertical="top"/>
    </xf>
    <xf numFmtId="169" fontId="9" fillId="8" borderId="0" xfId="0" applyNumberFormat="1" applyFont="1" applyFill="1" applyBorder="1" applyAlignment="1">
      <alignment vertical="top"/>
    </xf>
    <xf numFmtId="0" fontId="9" fillId="8" borderId="0" xfId="0" applyFont="1" applyFill="1" applyBorder="1" applyAlignment="1">
      <alignment vertical="top" wrapText="1"/>
    </xf>
    <xf numFmtId="0" fontId="9" fillId="8" borderId="0" xfId="0" applyFont="1" applyFill="1" applyBorder="1" applyAlignment="1">
      <alignment vertical="top"/>
    </xf>
    <xf numFmtId="167" fontId="9" fillId="8" borderId="0" xfId="0" applyNumberFormat="1" applyFont="1" applyFill="1" applyBorder="1"/>
    <xf numFmtId="0" fontId="9" fillId="11" borderId="0" xfId="0" applyFont="1" applyFill="1" applyAlignment="1">
      <alignment horizontal="right"/>
    </xf>
    <xf numFmtId="0" fontId="11" fillId="11" borderId="4" xfId="0" applyFont="1" applyFill="1" applyBorder="1" applyAlignment="1">
      <alignment horizontal="center" vertical="center"/>
    </xf>
    <xf numFmtId="165" fontId="6" fillId="11" borderId="4" xfId="1" applyNumberFormat="1" applyFont="1" applyFill="1" applyBorder="1" applyAlignment="1" applyProtection="1">
      <alignment horizontal="left" vertical="center"/>
      <protection hidden="1"/>
    </xf>
    <xf numFmtId="0" fontId="11" fillId="11" borderId="4" xfId="0" applyFont="1" applyFill="1" applyBorder="1"/>
    <xf numFmtId="0" fontId="5" fillId="0" borderId="0" xfId="1" applyFont="1" applyAlignment="1">
      <alignment vertical="top"/>
    </xf>
    <xf numFmtId="167" fontId="5" fillId="0" borderId="4" xfId="1" applyNumberFormat="1" applyFont="1" applyBorder="1" applyAlignment="1">
      <alignment horizontal="center" vertical="top"/>
    </xf>
    <xf numFmtId="0" fontId="6" fillId="14" borderId="0" xfId="1" applyFont="1" applyFill="1" applyAlignment="1">
      <alignment vertical="top"/>
    </xf>
    <xf numFmtId="0" fontId="6" fillId="2" borderId="4" xfId="1" applyFont="1" applyFill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center"/>
    </xf>
    <xf numFmtId="167" fontId="5" fillId="2" borderId="4" xfId="1" applyNumberFormat="1" applyFont="1" applyFill="1" applyBorder="1" applyAlignment="1">
      <alignment horizontal="center" vertical="top"/>
    </xf>
    <xf numFmtId="0" fontId="6" fillId="0" borderId="4" xfId="1" applyFont="1" applyBorder="1" applyAlignment="1">
      <alignment horizontal="center" vertical="top"/>
    </xf>
    <xf numFmtId="0" fontId="5" fillId="0" borderId="4" xfId="1" applyFont="1" applyBorder="1" applyAlignment="1">
      <alignment horizontal="center" vertical="top"/>
    </xf>
    <xf numFmtId="0" fontId="6" fillId="0" borderId="4" xfId="1" applyFont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/>
    </xf>
    <xf numFmtId="0" fontId="5" fillId="0" borderId="4" xfId="1" applyFont="1" applyBorder="1" applyAlignment="1">
      <alignment horizontal="center" vertical="top" wrapText="1"/>
    </xf>
    <xf numFmtId="0" fontId="5" fillId="2" borderId="4" xfId="1" applyFont="1" applyFill="1" applyBorder="1" applyAlignment="1">
      <alignment horizontal="left" vertical="top"/>
    </xf>
    <xf numFmtId="0" fontId="6" fillId="2" borderId="4" xfId="1" applyNumberFormat="1" applyFont="1" applyFill="1" applyBorder="1" applyAlignment="1">
      <alignment vertical="top" wrapText="1"/>
    </xf>
    <xf numFmtId="1" fontId="6" fillId="0" borderId="4" xfId="1" applyNumberFormat="1" applyFont="1" applyBorder="1" applyAlignment="1">
      <alignment horizontal="center" vertical="top"/>
    </xf>
    <xf numFmtId="173" fontId="5" fillId="0" borderId="4" xfId="1" applyNumberFormat="1" applyFont="1" applyBorder="1" applyAlignment="1">
      <alignment horizontal="center" vertical="top"/>
    </xf>
    <xf numFmtId="173" fontId="6" fillId="0" borderId="4" xfId="1" applyNumberFormat="1" applyFont="1" applyBorder="1" applyAlignment="1">
      <alignment horizontal="center" vertical="top"/>
    </xf>
    <xf numFmtId="0" fontId="6" fillId="0" borderId="0" xfId="1" applyFont="1" applyAlignment="1">
      <alignment horizontal="right"/>
    </xf>
    <xf numFmtId="0" fontId="30" fillId="0" borderId="1" xfId="0" applyNumberFormat="1" applyFont="1" applyFill="1" applyBorder="1" applyAlignment="1" applyProtection="1">
      <alignment horizontal="center" vertical="center" wrapText="1"/>
    </xf>
    <xf numFmtId="0" fontId="30" fillId="0" borderId="17" xfId="0" applyNumberFormat="1" applyFont="1" applyFill="1" applyBorder="1" applyAlignment="1" applyProtection="1">
      <alignment horizontal="center" vertical="center" wrapText="1"/>
    </xf>
    <xf numFmtId="0" fontId="6" fillId="2" borderId="0" xfId="1" applyFont="1" applyFill="1"/>
    <xf numFmtId="0" fontId="5" fillId="2" borderId="0" xfId="1" applyFont="1" applyFill="1" applyAlignment="1">
      <alignment vertical="top"/>
    </xf>
    <xf numFmtId="173" fontId="5" fillId="2" borderId="0" xfId="1" applyNumberFormat="1" applyFont="1" applyFill="1" applyAlignment="1">
      <alignment horizontal="center" vertical="top"/>
    </xf>
    <xf numFmtId="0" fontId="6" fillId="2" borderId="0" xfId="1" applyFont="1" applyFill="1" applyAlignment="1">
      <alignment horizontal="right" vertical="top"/>
    </xf>
    <xf numFmtId="0" fontId="5" fillId="2" borderId="4" xfId="1" applyFont="1" applyFill="1" applyBorder="1" applyAlignment="1">
      <alignment vertical="top"/>
    </xf>
    <xf numFmtId="173" fontId="5" fillId="2" borderId="4" xfId="1" applyNumberFormat="1" applyFont="1" applyFill="1" applyBorder="1" applyAlignment="1">
      <alignment horizontal="center" vertical="top"/>
    </xf>
    <xf numFmtId="0" fontId="20" fillId="2" borderId="0" xfId="1" applyFont="1" applyFill="1" applyAlignment="1" applyProtection="1">
      <alignment horizontal="center" vertical="center" wrapText="1"/>
      <protection hidden="1"/>
    </xf>
    <xf numFmtId="0" fontId="26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top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5" fillId="4" borderId="0" xfId="1" applyFont="1" applyFill="1" applyAlignment="1">
      <alignment horizontal="center" vertical="center"/>
    </xf>
    <xf numFmtId="0" fontId="5" fillId="4" borderId="14" xfId="1" applyFont="1" applyFill="1" applyBorder="1" applyAlignment="1">
      <alignment horizontal="center" vertical="center" wrapText="1"/>
    </xf>
    <xf numFmtId="0" fontId="5" fillId="4" borderId="15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top"/>
    </xf>
    <xf numFmtId="0" fontId="5" fillId="4" borderId="6" xfId="1" applyFont="1" applyFill="1" applyBorder="1" applyAlignment="1">
      <alignment horizontal="center" vertical="top"/>
    </xf>
    <xf numFmtId="0" fontId="5" fillId="4" borderId="7" xfId="1" applyFont="1" applyFill="1" applyBorder="1" applyAlignment="1">
      <alignment horizontal="center" vertical="top"/>
    </xf>
    <xf numFmtId="0" fontId="5" fillId="4" borderId="5" xfId="1" applyFont="1" applyFill="1" applyBorder="1" applyAlignment="1">
      <alignment horizontal="center" vertical="top" wrapText="1"/>
    </xf>
    <xf numFmtId="0" fontId="5" fillId="4" borderId="6" xfId="1" applyFont="1" applyFill="1" applyBorder="1" applyAlignment="1">
      <alignment horizontal="center" vertical="top" wrapText="1"/>
    </xf>
    <xf numFmtId="0" fontId="5" fillId="4" borderId="9" xfId="1" applyFont="1" applyFill="1" applyBorder="1" applyAlignment="1">
      <alignment horizontal="center" vertical="center"/>
    </xf>
    <xf numFmtId="0" fontId="5" fillId="4" borderId="10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/>
    </xf>
    <xf numFmtId="0" fontId="5" fillId="4" borderId="13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top" wrapText="1"/>
    </xf>
    <xf numFmtId="166" fontId="5" fillId="4" borderId="4" xfId="1" applyNumberFormat="1" applyFont="1" applyFill="1" applyBorder="1" applyAlignment="1" applyProtection="1">
      <alignment horizontal="center" vertical="top" wrapText="1"/>
      <protection hidden="1"/>
    </xf>
    <xf numFmtId="165" fontId="5" fillId="4" borderId="4" xfId="1" applyNumberFormat="1" applyFont="1" applyFill="1" applyBorder="1" applyAlignment="1" applyProtection="1">
      <alignment horizontal="center" vertical="top" wrapText="1"/>
      <protection hidden="1"/>
    </xf>
    <xf numFmtId="0" fontId="5" fillId="4" borderId="5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/>
    </xf>
    <xf numFmtId="0" fontId="11" fillId="3" borderId="6" xfId="1" applyFont="1" applyFill="1" applyBorder="1" applyAlignment="1">
      <alignment horizontal="center" vertical="center"/>
    </xf>
    <xf numFmtId="166" fontId="11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4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0" xfId="1" applyFont="1" applyFill="1" applyAlignment="1">
      <alignment horizontal="center"/>
    </xf>
    <xf numFmtId="166" fontId="11" fillId="3" borderId="4" xfId="1" applyNumberFormat="1" applyFont="1" applyFill="1" applyBorder="1" applyAlignment="1" applyProtection="1">
      <alignment horizontal="center" vertical="top" wrapText="1"/>
      <protection hidden="1"/>
    </xf>
    <xf numFmtId="0" fontId="5" fillId="0" borderId="4" xfId="1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>
      <alignment horizontal="center" vertical="center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Alignment="1" applyProtection="1">
      <alignment horizontal="center" vertical="center"/>
      <protection hidden="1"/>
    </xf>
    <xf numFmtId="166" fontId="5" fillId="0" borderId="5" xfId="1" applyNumberFormat="1" applyFont="1" applyFill="1" applyBorder="1" applyAlignment="1" applyProtection="1">
      <alignment horizontal="center" vertical="top" wrapText="1"/>
      <protection hidden="1"/>
    </xf>
    <xf numFmtId="166" fontId="5" fillId="0" borderId="6" xfId="1" applyNumberFormat="1" applyFont="1" applyFill="1" applyBorder="1" applyAlignment="1" applyProtection="1">
      <alignment horizontal="center" vertical="top" wrapText="1"/>
      <protection hidden="1"/>
    </xf>
    <xf numFmtId="166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7" fillId="5" borderId="4" xfId="3" applyNumberFormat="1" applyFont="1" applyFill="1" applyBorder="1" applyAlignment="1" applyProtection="1">
      <alignment horizontal="center" vertical="top" wrapText="1"/>
      <protection hidden="1"/>
    </xf>
    <xf numFmtId="0" fontId="7" fillId="5" borderId="4" xfId="1" applyFont="1" applyFill="1" applyBorder="1" applyAlignment="1">
      <alignment horizontal="center" vertical="center"/>
    </xf>
    <xf numFmtId="168" fontId="7" fillId="5" borderId="4" xfId="1" applyNumberFormat="1" applyFont="1" applyFill="1" applyBorder="1" applyAlignment="1" applyProtection="1">
      <alignment horizontal="center" vertical="center"/>
      <protection hidden="1"/>
    </xf>
    <xf numFmtId="166" fontId="7" fillId="5" borderId="4" xfId="1" applyNumberFormat="1" applyFont="1" applyFill="1" applyBorder="1" applyAlignment="1" applyProtection="1">
      <alignment horizontal="center" vertical="top" wrapText="1"/>
      <protection hidden="1"/>
    </xf>
    <xf numFmtId="0" fontId="7" fillId="5" borderId="4" xfId="1" applyFont="1" applyFill="1" applyBorder="1" applyAlignment="1" applyProtection="1">
      <alignment horizontal="center" vertical="center"/>
      <protection hidden="1"/>
    </xf>
    <xf numFmtId="0" fontId="7" fillId="5" borderId="4" xfId="1" applyFont="1" applyFill="1" applyBorder="1" applyAlignment="1" applyProtection="1">
      <alignment horizontal="center" vertical="center" wrapText="1"/>
      <protection hidden="1"/>
    </xf>
    <xf numFmtId="0" fontId="11" fillId="6" borderId="0" xfId="0" applyFont="1" applyFill="1" applyAlignment="1">
      <alignment horizontal="center" vertical="center"/>
    </xf>
    <xf numFmtId="166" fontId="5" fillId="6" borderId="4" xfId="1" applyNumberFormat="1" applyFont="1" applyFill="1" applyBorder="1" applyAlignment="1" applyProtection="1">
      <alignment horizontal="center" vertical="center" wrapText="1"/>
      <protection hidden="1"/>
    </xf>
    <xf numFmtId="166" fontId="5" fillId="6" borderId="4" xfId="1" applyNumberFormat="1" applyFont="1" applyFill="1" applyBorder="1" applyAlignment="1" applyProtection="1">
      <alignment horizontal="center" vertical="top" wrapText="1"/>
      <protection hidden="1"/>
    </xf>
    <xf numFmtId="0" fontId="11" fillId="6" borderId="4" xfId="0" applyFont="1" applyFill="1" applyBorder="1" applyAlignment="1">
      <alignment horizontal="center" vertical="center" wrapText="1"/>
    </xf>
    <xf numFmtId="0" fontId="5" fillId="6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6" borderId="4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top"/>
    </xf>
    <xf numFmtId="0" fontId="11" fillId="7" borderId="6" xfId="0" applyFont="1" applyFill="1" applyBorder="1" applyAlignment="1">
      <alignment horizontal="center" vertical="top"/>
    </xf>
    <xf numFmtId="166" fontId="11" fillId="7" borderId="5" xfId="1" applyNumberFormat="1" applyFont="1" applyFill="1" applyBorder="1" applyAlignment="1" applyProtection="1">
      <alignment horizontal="center" vertical="top" wrapText="1"/>
      <protection hidden="1"/>
    </xf>
    <xf numFmtId="166" fontId="11" fillId="7" borderId="7" xfId="1" applyNumberFormat="1" applyFont="1" applyFill="1" applyBorder="1" applyAlignment="1" applyProtection="1">
      <alignment horizontal="center" vertical="top" wrapText="1"/>
      <protection hidden="1"/>
    </xf>
    <xf numFmtId="166" fontId="11" fillId="7" borderId="6" xfId="1" applyNumberFormat="1" applyFont="1" applyFill="1" applyBorder="1" applyAlignment="1" applyProtection="1">
      <alignment horizontal="center" vertical="top" wrapText="1"/>
      <protection hidden="1"/>
    </xf>
    <xf numFmtId="0" fontId="11" fillId="7" borderId="4" xfId="0" applyFont="1" applyFill="1" applyBorder="1" applyAlignment="1">
      <alignment horizontal="center" vertical="top"/>
    </xf>
    <xf numFmtId="166" fontId="11" fillId="7" borderId="4" xfId="1" applyNumberFormat="1" applyFont="1" applyFill="1" applyBorder="1" applyAlignment="1" applyProtection="1">
      <alignment horizontal="center" vertical="top" wrapText="1"/>
      <protection hidden="1"/>
    </xf>
    <xf numFmtId="0" fontId="11" fillId="7" borderId="4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top" wrapText="1"/>
    </xf>
    <xf numFmtId="0" fontId="11" fillId="7" borderId="6" xfId="0" applyFont="1" applyFill="1" applyBorder="1" applyAlignment="1">
      <alignment horizontal="center" vertical="top" wrapText="1"/>
    </xf>
    <xf numFmtId="0" fontId="11" fillId="7" borderId="14" xfId="1" applyNumberFormat="1" applyFont="1" applyFill="1" applyBorder="1" applyAlignment="1" applyProtection="1">
      <alignment horizontal="center" vertical="center" wrapText="1"/>
      <protection hidden="1"/>
    </xf>
    <xf numFmtId="0" fontId="11" fillId="7" borderId="15" xfId="1" applyNumberFormat="1" applyFont="1" applyFill="1" applyBorder="1" applyAlignment="1" applyProtection="1">
      <alignment horizontal="center" vertical="center" wrapText="1"/>
      <protection hidden="1"/>
    </xf>
    <xf numFmtId="0" fontId="11" fillId="7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9" borderId="0" xfId="1" applyFont="1" applyFill="1" applyAlignment="1" applyProtection="1">
      <alignment horizontal="center" vertical="center"/>
      <protection hidden="1"/>
    </xf>
    <xf numFmtId="166" fontId="5" fillId="9" borderId="4" xfId="1" applyNumberFormat="1" applyFont="1" applyFill="1" applyBorder="1" applyAlignment="1" applyProtection="1">
      <alignment horizontal="center" vertical="top" wrapText="1"/>
      <protection hidden="1"/>
    </xf>
    <xf numFmtId="0" fontId="5" fillId="9" borderId="4" xfId="1" applyFont="1" applyFill="1" applyBorder="1" applyAlignment="1" applyProtection="1">
      <alignment horizontal="center" vertical="top"/>
      <protection hidden="1"/>
    </xf>
    <xf numFmtId="0" fontId="6" fillId="9" borderId="0" xfId="1" applyFont="1" applyFill="1" applyBorder="1" applyAlignment="1">
      <alignment horizontal="right"/>
    </xf>
    <xf numFmtId="0" fontId="5" fillId="9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9" borderId="4" xfId="1" applyFont="1" applyFill="1" applyBorder="1" applyAlignment="1" applyProtection="1">
      <alignment horizontal="center"/>
      <protection hidden="1"/>
    </xf>
    <xf numFmtId="0" fontId="5" fillId="9" borderId="4" xfId="1" applyFont="1" applyFill="1" applyBorder="1" applyAlignment="1" applyProtection="1">
      <alignment horizontal="center" vertical="center"/>
      <protection hidden="1"/>
    </xf>
    <xf numFmtId="0" fontId="5" fillId="0" borderId="0" xfId="4" applyFont="1" applyAlignment="1" applyProtection="1">
      <alignment horizontal="center" vertical="center"/>
      <protection hidden="1"/>
    </xf>
    <xf numFmtId="0" fontId="5" fillId="0" borderId="4" xfId="4" applyFont="1" applyBorder="1" applyAlignment="1">
      <alignment horizontal="center" vertical="center"/>
    </xf>
    <xf numFmtId="168" fontId="7" fillId="0" borderId="5" xfId="4" applyNumberFormat="1" applyFont="1" applyFill="1" applyBorder="1" applyAlignment="1" applyProtection="1">
      <alignment horizontal="center" vertical="top" wrapText="1"/>
      <protection hidden="1"/>
    </xf>
    <xf numFmtId="168" fontId="7" fillId="0" borderId="6" xfId="4" applyNumberFormat="1" applyFont="1" applyFill="1" applyBorder="1" applyAlignment="1" applyProtection="1">
      <alignment horizontal="center" vertical="top" wrapText="1"/>
      <protection hidden="1"/>
    </xf>
    <xf numFmtId="0" fontId="5" fillId="0" borderId="5" xfId="4" applyFont="1" applyBorder="1" applyAlignment="1" applyProtection="1">
      <alignment horizontal="center"/>
      <protection hidden="1"/>
    </xf>
    <xf numFmtId="0" fontId="5" fillId="0" borderId="6" xfId="4" applyFont="1" applyBorder="1" applyAlignment="1" applyProtection="1">
      <alignment horizontal="center"/>
      <protection hidden="1"/>
    </xf>
    <xf numFmtId="168" fontId="7" fillId="0" borderId="5" xfId="4" applyNumberFormat="1" applyFont="1" applyFill="1" applyBorder="1" applyAlignment="1" applyProtection="1">
      <alignment horizontal="center" vertical="center"/>
      <protection hidden="1"/>
    </xf>
    <xf numFmtId="168" fontId="7" fillId="0" borderId="6" xfId="4" applyNumberFormat="1" applyFont="1" applyFill="1" applyBorder="1" applyAlignment="1" applyProtection="1">
      <alignment horizontal="center" vertical="center"/>
      <protection hidden="1"/>
    </xf>
    <xf numFmtId="168" fontId="7" fillId="0" borderId="14" xfId="4" applyNumberFormat="1" applyFont="1" applyFill="1" applyBorder="1" applyAlignment="1" applyProtection="1">
      <alignment horizontal="center" vertical="center" wrapText="1"/>
      <protection hidden="1"/>
    </xf>
    <xf numFmtId="168" fontId="7" fillId="0" borderId="15" xfId="4" applyNumberFormat="1" applyFont="1" applyFill="1" applyBorder="1" applyAlignment="1" applyProtection="1">
      <alignment horizontal="center" vertical="center" wrapText="1"/>
      <protection hidden="1"/>
    </xf>
    <xf numFmtId="168" fontId="7" fillId="0" borderId="16" xfId="4" applyNumberFormat="1" applyFont="1" applyFill="1" applyBorder="1" applyAlignment="1" applyProtection="1">
      <alignment horizontal="center" vertical="center" wrapText="1"/>
      <protection hidden="1"/>
    </xf>
    <xf numFmtId="166" fontId="11" fillId="5" borderId="4" xfId="1" applyNumberFormat="1" applyFont="1" applyFill="1" applyBorder="1" applyAlignment="1" applyProtection="1">
      <alignment horizontal="center" vertical="top" wrapText="1"/>
      <protection hidden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166" fontId="11" fillId="5" borderId="5" xfId="1" applyNumberFormat="1" applyFont="1" applyFill="1" applyBorder="1" applyAlignment="1" applyProtection="1">
      <alignment horizontal="center" vertical="top" wrapText="1"/>
      <protection hidden="1"/>
    </xf>
    <xf numFmtId="0" fontId="11" fillId="5" borderId="4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166" fontId="11" fillId="5" borderId="7" xfId="1" applyNumberFormat="1" applyFont="1" applyFill="1" applyBorder="1" applyAlignment="1" applyProtection="1">
      <alignment horizontal="center" vertical="top" wrapText="1"/>
      <protection hidden="1"/>
    </xf>
    <xf numFmtId="166" fontId="11" fillId="5" borderId="6" xfId="1" applyNumberFormat="1" applyFont="1" applyFill="1" applyBorder="1" applyAlignment="1" applyProtection="1">
      <alignment horizontal="center" vertical="top" wrapText="1"/>
      <protection hidden="1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66" fontId="11" fillId="2" borderId="4" xfId="1" applyNumberFormat="1" applyFont="1" applyFill="1" applyBorder="1" applyAlignment="1" applyProtection="1">
      <alignment horizontal="center" vertical="top" wrapTex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166" fontId="5" fillId="0" borderId="5" xfId="4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>
      <alignment wrapText="1"/>
    </xf>
    <xf numFmtId="0" fontId="5" fillId="13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13" borderId="15" xfId="1" applyNumberFormat="1" applyFont="1" applyFill="1" applyBorder="1" applyAlignment="1" applyProtection="1">
      <alignment horizontal="center" vertical="center" wrapText="1"/>
      <protection hidden="1"/>
    </xf>
    <xf numFmtId="0" fontId="5" fillId="13" borderId="16" xfId="1" applyNumberFormat="1" applyFont="1" applyFill="1" applyBorder="1" applyAlignment="1" applyProtection="1">
      <alignment horizontal="center" vertical="center" wrapText="1"/>
      <protection hidden="1"/>
    </xf>
    <xf numFmtId="166" fontId="11" fillId="13" borderId="4" xfId="1" applyNumberFormat="1" applyFont="1" applyFill="1" applyBorder="1" applyAlignment="1" applyProtection="1">
      <alignment horizontal="center" vertical="top" wrapText="1"/>
      <protection hidden="1"/>
    </xf>
    <xf numFmtId="166" fontId="5" fillId="13" borderId="4" xfId="1" applyNumberFormat="1" applyFont="1" applyFill="1" applyBorder="1" applyAlignment="1" applyProtection="1">
      <alignment horizontal="center" vertical="top" wrapText="1"/>
      <protection hidden="1"/>
    </xf>
    <xf numFmtId="0" fontId="11" fillId="13" borderId="4" xfId="0" applyFont="1" applyFill="1" applyBorder="1" applyAlignment="1">
      <alignment horizontal="center" vertical="center"/>
    </xf>
    <xf numFmtId="0" fontId="11" fillId="13" borderId="5" xfId="0" applyFont="1" applyFill="1" applyBorder="1" applyAlignment="1">
      <alignment horizontal="center" vertical="center"/>
    </xf>
    <xf numFmtId="0" fontId="11" fillId="13" borderId="6" xfId="0" applyFont="1" applyFill="1" applyBorder="1" applyAlignment="1">
      <alignment horizontal="center" vertical="center"/>
    </xf>
    <xf numFmtId="0" fontId="11" fillId="13" borderId="5" xfId="0" applyFont="1" applyFill="1" applyBorder="1" applyAlignment="1">
      <alignment horizontal="center" vertical="center" wrapText="1"/>
    </xf>
    <xf numFmtId="0" fontId="11" fillId="13" borderId="6" xfId="0" applyFont="1" applyFill="1" applyBorder="1" applyAlignment="1">
      <alignment horizontal="center" vertical="center" wrapText="1"/>
    </xf>
    <xf numFmtId="0" fontId="11" fillId="13" borderId="9" xfId="0" applyFont="1" applyFill="1" applyBorder="1" applyAlignment="1">
      <alignment horizontal="center" vertical="center"/>
    </xf>
    <xf numFmtId="0" fontId="11" fillId="13" borderId="10" xfId="0" applyFont="1" applyFill="1" applyBorder="1" applyAlignment="1">
      <alignment horizontal="center" vertical="center"/>
    </xf>
    <xf numFmtId="0" fontId="11" fillId="13" borderId="8" xfId="0" applyFont="1" applyFill="1" applyBorder="1" applyAlignment="1">
      <alignment horizontal="center" vertical="center"/>
    </xf>
    <xf numFmtId="0" fontId="11" fillId="13" borderId="11" xfId="0" applyFont="1" applyFill="1" applyBorder="1" applyAlignment="1">
      <alignment horizontal="center" vertical="center"/>
    </xf>
    <xf numFmtId="0" fontId="11" fillId="13" borderId="12" xfId="0" applyFont="1" applyFill="1" applyBorder="1" applyAlignment="1">
      <alignment horizontal="center" vertical="center"/>
    </xf>
    <xf numFmtId="0" fontId="11" fillId="13" borderId="13" xfId="0" applyFont="1" applyFill="1" applyBorder="1" applyAlignment="1">
      <alignment horizontal="center" vertical="center"/>
    </xf>
    <xf numFmtId="0" fontId="11" fillId="13" borderId="0" xfId="0" applyFont="1" applyFill="1" applyBorder="1" applyAlignment="1">
      <alignment horizontal="center"/>
    </xf>
    <xf numFmtId="0" fontId="11" fillId="12" borderId="0" xfId="0" applyFont="1" applyFill="1" applyAlignment="1">
      <alignment horizontal="center"/>
    </xf>
    <xf numFmtId="0" fontId="11" fillId="12" borderId="4" xfId="0" applyFont="1" applyFill="1" applyBorder="1" applyAlignment="1">
      <alignment horizontal="center"/>
    </xf>
    <xf numFmtId="166" fontId="11" fillId="12" borderId="4" xfId="1" applyNumberFormat="1" applyFont="1" applyFill="1" applyBorder="1" applyAlignment="1" applyProtection="1">
      <alignment horizontal="center" vertical="top" wrapText="1"/>
      <protection hidden="1"/>
    </xf>
    <xf numFmtId="166" fontId="5" fillId="12" borderId="4" xfId="4" applyNumberFormat="1" applyFont="1" applyFill="1" applyBorder="1" applyAlignment="1" applyProtection="1">
      <alignment horizontal="center" vertical="top" wrapText="1"/>
      <protection hidden="1"/>
    </xf>
    <xf numFmtId="0" fontId="11" fillId="12" borderId="14" xfId="0" applyFont="1" applyFill="1" applyBorder="1" applyAlignment="1">
      <alignment horizontal="center" vertical="center"/>
    </xf>
    <xf numFmtId="0" fontId="11" fillId="12" borderId="15" xfId="0" applyFont="1" applyFill="1" applyBorder="1" applyAlignment="1">
      <alignment horizontal="center" vertical="center"/>
    </xf>
    <xf numFmtId="0" fontId="11" fillId="12" borderId="16" xfId="0" applyFont="1" applyFill="1" applyBorder="1" applyAlignment="1">
      <alignment horizontal="center" vertical="center"/>
    </xf>
    <xf numFmtId="0" fontId="11" fillId="12" borderId="4" xfId="0" applyFont="1" applyFill="1" applyBorder="1" applyAlignment="1">
      <alignment horizontal="center" vertical="center"/>
    </xf>
    <xf numFmtId="168" fontId="5" fillId="0" borderId="4" xfId="4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/>
    </xf>
    <xf numFmtId="0" fontId="5" fillId="0" borderId="4" xfId="4" applyFont="1" applyBorder="1" applyAlignment="1" applyProtection="1">
      <alignment horizontal="center" vertical="top" wrapText="1"/>
      <protection hidden="1"/>
    </xf>
    <xf numFmtId="0" fontId="5" fillId="0" borderId="4" xfId="4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166" fontId="5" fillId="0" borderId="4" xfId="1" applyNumberFormat="1" applyFont="1" applyFill="1" applyBorder="1" applyAlignment="1" applyProtection="1">
      <alignment horizontal="center" vertical="top" wrapText="1"/>
      <protection hidden="1"/>
    </xf>
    <xf numFmtId="0" fontId="11" fillId="9" borderId="5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top" wrapText="1"/>
    </xf>
    <xf numFmtId="0" fontId="11" fillId="9" borderId="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166" fontId="5" fillId="9" borderId="4" xfId="4" applyNumberFormat="1" applyFont="1" applyFill="1" applyBorder="1" applyAlignment="1" applyProtection="1">
      <alignment horizontal="center" vertical="top" wrapText="1"/>
      <protection hidden="1"/>
    </xf>
    <xf numFmtId="166" fontId="11" fillId="9" borderId="4" xfId="4" applyNumberFormat="1" applyFont="1" applyFill="1" applyBorder="1" applyAlignment="1" applyProtection="1">
      <alignment horizontal="center" vertical="top" wrapText="1"/>
      <protection hidden="1"/>
    </xf>
    <xf numFmtId="166" fontId="11" fillId="9" borderId="5" xfId="4" applyNumberFormat="1" applyFont="1" applyFill="1" applyBorder="1" applyAlignment="1" applyProtection="1">
      <alignment horizontal="center" vertical="top" wrapText="1"/>
      <protection hidden="1"/>
    </xf>
    <xf numFmtId="166" fontId="11" fillId="9" borderId="7" xfId="4" applyNumberFormat="1" applyFont="1" applyFill="1" applyBorder="1" applyAlignment="1" applyProtection="1">
      <alignment horizontal="center" vertical="top" wrapText="1"/>
      <protection hidden="1"/>
    </xf>
    <xf numFmtId="166" fontId="11" fillId="9" borderId="6" xfId="4" applyNumberFormat="1" applyFont="1" applyFill="1" applyBorder="1" applyAlignment="1" applyProtection="1">
      <alignment horizontal="center" vertical="top" wrapText="1"/>
      <protection hidden="1"/>
    </xf>
    <xf numFmtId="166" fontId="5" fillId="9" borderId="5" xfId="4" applyNumberFormat="1" applyFont="1" applyFill="1" applyBorder="1" applyAlignment="1" applyProtection="1">
      <alignment horizontal="center" vertical="top" wrapText="1"/>
      <protection hidden="1"/>
    </xf>
    <xf numFmtId="166" fontId="5" fillId="9" borderId="6" xfId="4" applyNumberFormat="1" applyFont="1" applyFill="1" applyBorder="1" applyAlignment="1" applyProtection="1">
      <alignment horizontal="center" vertical="top" wrapText="1"/>
      <protection hidden="1"/>
    </xf>
    <xf numFmtId="166" fontId="5" fillId="10" borderId="4" xfId="4" applyNumberFormat="1" applyFont="1" applyFill="1" applyBorder="1" applyAlignment="1" applyProtection="1">
      <alignment horizontal="center" vertical="top" wrapText="1"/>
      <protection hidden="1"/>
    </xf>
    <xf numFmtId="0" fontId="11" fillId="10" borderId="4" xfId="0" applyFont="1" applyFill="1" applyBorder="1" applyAlignment="1">
      <alignment horizontal="center" vertical="center"/>
    </xf>
    <xf numFmtId="0" fontId="11" fillId="10" borderId="5" xfId="0" applyFont="1" applyFill="1" applyBorder="1" applyAlignment="1">
      <alignment horizontal="center" vertical="center" wrapText="1"/>
    </xf>
    <xf numFmtId="0" fontId="11" fillId="10" borderId="6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  <xf numFmtId="0" fontId="11" fillId="10" borderId="8" xfId="0" applyFont="1" applyFill="1" applyBorder="1" applyAlignment="1">
      <alignment horizontal="center" vertical="center"/>
    </xf>
    <xf numFmtId="0" fontId="11" fillId="10" borderId="11" xfId="0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center" vertical="center"/>
    </xf>
    <xf numFmtId="0" fontId="11" fillId="10" borderId="13" xfId="0" applyFont="1" applyFill="1" applyBorder="1" applyAlignment="1">
      <alignment horizontal="center" vertical="center"/>
    </xf>
    <xf numFmtId="0" fontId="11" fillId="10" borderId="0" xfId="0" applyFont="1" applyFill="1" applyAlignment="1">
      <alignment horizontal="center" vertical="center"/>
    </xf>
    <xf numFmtId="0" fontId="11" fillId="10" borderId="4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/>
    </xf>
    <xf numFmtId="166" fontId="5" fillId="8" borderId="4" xfId="1" applyNumberFormat="1" applyFont="1" applyFill="1" applyBorder="1" applyAlignment="1" applyProtection="1">
      <alignment horizontal="center" vertical="top" wrapText="1"/>
      <protection hidden="1"/>
    </xf>
    <xf numFmtId="0" fontId="11" fillId="8" borderId="4" xfId="0" applyFont="1" applyFill="1" applyBorder="1" applyAlignment="1">
      <alignment horizontal="center" vertical="top" wrapText="1"/>
    </xf>
    <xf numFmtId="0" fontId="11" fillId="8" borderId="0" xfId="0" applyFont="1" applyFill="1" applyAlignment="1">
      <alignment horizontal="center"/>
    </xf>
    <xf numFmtId="0" fontId="11" fillId="8" borderId="9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top"/>
    </xf>
    <xf numFmtId="0" fontId="11" fillId="8" borderId="6" xfId="0" applyFont="1" applyFill="1" applyBorder="1" applyAlignment="1">
      <alignment horizontal="center" vertical="top"/>
    </xf>
    <xf numFmtId="0" fontId="11" fillId="11" borderId="4" xfId="0" applyFont="1" applyFill="1" applyBorder="1" applyAlignment="1">
      <alignment horizontal="center" vertical="center"/>
    </xf>
    <xf numFmtId="166" fontId="5" fillId="11" borderId="4" xfId="1" applyNumberFormat="1" applyFont="1" applyFill="1" applyBorder="1" applyAlignment="1" applyProtection="1">
      <alignment horizontal="center" vertical="top" wrapText="1"/>
      <protection hidden="1"/>
    </xf>
    <xf numFmtId="0" fontId="11" fillId="11" borderId="0" xfId="0" applyFont="1" applyFill="1" applyAlignment="1">
      <alignment horizontal="center" vertical="center"/>
    </xf>
    <xf numFmtId="0" fontId="11" fillId="11" borderId="9" xfId="0" applyFont="1" applyFill="1" applyBorder="1" applyAlignment="1">
      <alignment horizontal="center" vertical="center"/>
    </xf>
    <xf numFmtId="0" fontId="11" fillId="11" borderId="10" xfId="0" applyFont="1" applyFill="1" applyBorder="1" applyAlignment="1">
      <alignment horizontal="center" vertical="center"/>
    </xf>
    <xf numFmtId="0" fontId="11" fillId="11" borderId="12" xfId="0" applyFont="1" applyFill="1" applyBorder="1" applyAlignment="1">
      <alignment horizontal="center" vertical="center"/>
    </xf>
    <xf numFmtId="0" fontId="11" fillId="11" borderId="13" xfId="0" applyFont="1" applyFill="1" applyBorder="1" applyAlignment="1">
      <alignment horizontal="center" vertical="center"/>
    </xf>
    <xf numFmtId="0" fontId="11" fillId="11" borderId="4" xfId="0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11" xfId="7"/>
    <cellStyle name="Обычный 2" xfId="1"/>
    <cellStyle name="Обычный 2 2" xfId="2"/>
    <cellStyle name="Обычный 2 2 2" xfId="3"/>
    <cellStyle name="Обычный 2 3" xfId="4"/>
    <cellStyle name="Обычный 2 4" xfId="5"/>
    <cellStyle name="Обычный_Показатели для дотаций_для_мисьма_в_министерства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topLeftCell="A25" workbookViewId="0">
      <selection activeCell="C47" sqref="C47"/>
    </sheetView>
  </sheetViews>
  <sheetFormatPr defaultRowHeight="15"/>
  <cols>
    <col min="1" max="1" width="4.140625" customWidth="1"/>
    <col min="2" max="2" width="51.85546875" customWidth="1"/>
    <col min="3" max="3" width="23.140625" customWidth="1"/>
    <col min="4" max="4" width="18.42578125" bestFit="1" customWidth="1"/>
    <col min="5" max="5" width="14.28515625" style="71" hidden="1" customWidth="1"/>
    <col min="6" max="6" width="13.140625" style="71" hidden="1" customWidth="1"/>
    <col min="7" max="8" width="17.28515625" hidden="1" customWidth="1"/>
    <col min="9" max="9" width="14.28515625" hidden="1" customWidth="1"/>
    <col min="10" max="10" width="18.42578125" hidden="1" customWidth="1"/>
    <col min="11" max="11" width="15.42578125" hidden="1" customWidth="1"/>
    <col min="12" max="12" width="17.28515625" hidden="1" customWidth="1"/>
    <col min="13" max="13" width="15.42578125" hidden="1" customWidth="1"/>
    <col min="14" max="14" width="13.140625" hidden="1" customWidth="1"/>
    <col min="15" max="15" width="17.28515625" hidden="1" customWidth="1"/>
    <col min="16" max="16" width="14.28515625" hidden="1" customWidth="1"/>
    <col min="17" max="17" width="15.42578125" hidden="1" customWidth="1"/>
    <col min="18" max="18" width="14.28515625" hidden="1" customWidth="1"/>
    <col min="19" max="19" width="13.140625" hidden="1" customWidth="1"/>
    <col min="20" max="21" width="14.28515625" hidden="1" customWidth="1"/>
    <col min="22" max="22" width="17.28515625" hidden="1" customWidth="1"/>
    <col min="23" max="23" width="15.42578125" hidden="1" customWidth="1"/>
    <col min="24" max="24" width="17.28515625" hidden="1" customWidth="1"/>
    <col min="25" max="25" width="14.28515625" hidden="1" customWidth="1"/>
    <col min="26" max="26" width="16" hidden="1" customWidth="1"/>
    <col min="27" max="27" width="17.7109375" hidden="1" customWidth="1"/>
  </cols>
  <sheetData>
    <row r="1" spans="1:28">
      <c r="A1" s="74"/>
      <c r="B1" s="74"/>
      <c r="C1" s="74"/>
      <c r="D1" s="74"/>
      <c r="E1" s="75"/>
      <c r="F1" s="75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</row>
    <row r="2" spans="1:28" ht="83.25" customHeight="1">
      <c r="A2" s="74"/>
      <c r="B2" s="413" t="s">
        <v>201</v>
      </c>
      <c r="C2" s="413"/>
      <c r="D2" s="413"/>
      <c r="E2" s="75"/>
      <c r="F2" s="75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</row>
    <row r="3" spans="1:28">
      <c r="A3" s="74"/>
      <c r="B3" s="55"/>
      <c r="C3" s="76"/>
      <c r="D3" s="76" t="s">
        <v>24</v>
      </c>
      <c r="E3" s="75"/>
      <c r="F3" s="75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</row>
    <row r="4" spans="1:28">
      <c r="A4" s="74"/>
      <c r="B4" s="414" t="s">
        <v>7</v>
      </c>
      <c r="C4" s="414" t="s">
        <v>198</v>
      </c>
      <c r="D4" s="414"/>
      <c r="E4" s="75"/>
      <c r="F4" s="75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</row>
    <row r="5" spans="1:28">
      <c r="A5" s="74"/>
      <c r="B5" s="414"/>
      <c r="C5" s="414"/>
      <c r="D5" s="414"/>
      <c r="E5" s="75"/>
      <c r="F5" s="75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</row>
    <row r="6" spans="1:28">
      <c r="A6" s="74"/>
      <c r="B6" s="414"/>
      <c r="C6" s="414"/>
      <c r="D6" s="414"/>
      <c r="E6" s="75"/>
      <c r="F6" s="75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</row>
    <row r="7" spans="1:28">
      <c r="A7" s="74"/>
      <c r="B7" s="414"/>
      <c r="C7" s="414"/>
      <c r="D7" s="414"/>
      <c r="E7" s="75"/>
      <c r="F7" s="75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</row>
    <row r="8" spans="1:28" s="73" customFormat="1" ht="35.25" customHeight="1">
      <c r="A8" s="77"/>
      <c r="B8" s="91"/>
      <c r="C8" s="92" t="s">
        <v>3</v>
      </c>
      <c r="D8" s="93" t="s">
        <v>207</v>
      </c>
      <c r="E8" s="88">
        <v>704</v>
      </c>
      <c r="F8" s="78">
        <v>705</v>
      </c>
      <c r="G8" s="79">
        <v>706</v>
      </c>
      <c r="H8" s="79">
        <v>707</v>
      </c>
      <c r="I8" s="80">
        <v>709</v>
      </c>
      <c r="J8" s="80">
        <v>710</v>
      </c>
      <c r="K8" s="80">
        <v>711</v>
      </c>
      <c r="L8" s="80">
        <v>712</v>
      </c>
      <c r="M8" s="80">
        <v>713</v>
      </c>
      <c r="N8" s="80">
        <v>714</v>
      </c>
      <c r="O8" s="77">
        <v>716</v>
      </c>
      <c r="P8" s="77">
        <v>717</v>
      </c>
      <c r="Q8" s="77">
        <v>718</v>
      </c>
      <c r="R8" s="77">
        <v>724</v>
      </c>
      <c r="S8" s="77">
        <v>729</v>
      </c>
      <c r="T8" s="77">
        <v>730</v>
      </c>
      <c r="U8" s="77">
        <v>732</v>
      </c>
      <c r="V8" s="77">
        <v>733</v>
      </c>
      <c r="W8" s="77">
        <v>734</v>
      </c>
      <c r="X8" s="77">
        <v>777</v>
      </c>
      <c r="Y8" s="77">
        <v>806</v>
      </c>
      <c r="Z8" s="77"/>
      <c r="AA8" s="77"/>
      <c r="AB8" s="77"/>
    </row>
    <row r="9" spans="1:28" s="62" customFormat="1" ht="15.75">
      <c r="A9" s="81"/>
      <c r="B9" s="94" t="s">
        <v>33</v>
      </c>
      <c r="C9" s="95">
        <f>'706'!P7+'710'!AS8+'711'!AA7+'712'!AY8+'716'!AC8+'717'!F7+'718'!P8+'724'!H9+'732'!G9+'733'!AL7+'734'!K8+'777'!L7+'806'!O8</f>
        <v>11798251520.940001</v>
      </c>
      <c r="D9" s="95">
        <f>'706'!Q7+'710'!AT8+'711'!AB7+'712'!AZ8+'716'!AD8+'717'!G7+'718'!Q8+'724'!I9+'732'!H9+'733'!AM7+'734'!L8+'777'!M7+'806'!P8</f>
        <v>11450711926.829998</v>
      </c>
      <c r="E9" s="89"/>
      <c r="F9" s="82"/>
      <c r="G9" s="83">
        <v>1936317880</v>
      </c>
      <c r="H9" s="83"/>
      <c r="I9" s="84"/>
      <c r="J9" s="82">
        <v>6604257695</v>
      </c>
      <c r="K9" s="82">
        <v>79168472</v>
      </c>
      <c r="L9" s="84">
        <v>729397940</v>
      </c>
      <c r="M9" s="84"/>
      <c r="N9" s="84"/>
      <c r="O9" s="81">
        <v>1014455898</v>
      </c>
      <c r="P9" s="81">
        <v>3536560</v>
      </c>
      <c r="Q9" s="81">
        <v>20467597</v>
      </c>
      <c r="R9" s="81">
        <v>14292000</v>
      </c>
      <c r="S9" s="81"/>
      <c r="T9" s="81"/>
      <c r="U9" s="81">
        <v>1372463</v>
      </c>
      <c r="V9" s="81">
        <v>537789692</v>
      </c>
      <c r="W9" s="81">
        <v>126801427</v>
      </c>
      <c r="X9" s="85">
        <v>716023000</v>
      </c>
      <c r="Y9" s="85">
        <v>14370897</v>
      </c>
      <c r="Z9" s="85">
        <f>Y9+X9+W9+V9+U9+T9+S9+R9+Q9+P9+O9+N9+M9+L9+K9+J9+I9+H9+G9+F9+E9</f>
        <v>11798251521</v>
      </c>
      <c r="AA9" s="85">
        <f>C9-Z9</f>
        <v>-5.9999465942382813E-2</v>
      </c>
      <c r="AB9" s="81"/>
    </row>
    <row r="10" spans="1:28" s="62" customFormat="1" ht="15.75">
      <c r="A10" s="81"/>
      <c r="B10" s="94" t="s">
        <v>0</v>
      </c>
      <c r="C10" s="95" t="e">
        <f>'все мо'!#REF!+'706'!P8+'710'!AS9+'711'!AA8+'712'!AY9+'713'!M9+'714'!E9+'716'!AC9+'717'!F8+'718'!P9+'724'!H10+'729'!D10+'732'!G10+'733'!AL8+'777'!L8+'806'!O9</f>
        <v>#REF!</v>
      </c>
      <c r="D10" s="95" t="e">
        <f>'все мо'!#REF!+'706'!Q8+'710'!AT9+'711'!AB8+'712'!AZ9+'713'!N9+'714'!F9+'716'!AD9+'717'!G8+'718'!Q9+'724'!I10+'729'!E10+'732'!H10+'733'!AM8+'777'!M8+'806'!P9</f>
        <v>#REF!</v>
      </c>
      <c r="E10" s="89">
        <v>49391700</v>
      </c>
      <c r="F10" s="82"/>
      <c r="G10" s="83">
        <v>987636716</v>
      </c>
      <c r="H10" s="83"/>
      <c r="I10" s="84"/>
      <c r="J10" s="82">
        <v>3936355000</v>
      </c>
      <c r="K10" s="82">
        <v>81965240</v>
      </c>
      <c r="L10" s="84">
        <v>345511776</v>
      </c>
      <c r="M10" s="84">
        <v>106390180</v>
      </c>
      <c r="N10" s="84">
        <v>5614969</v>
      </c>
      <c r="O10" s="81">
        <v>215929014</v>
      </c>
      <c r="P10" s="81">
        <v>1768280</v>
      </c>
      <c r="Q10" s="81">
        <v>34215416</v>
      </c>
      <c r="R10" s="81">
        <v>8914100</v>
      </c>
      <c r="S10" s="85">
        <v>6000</v>
      </c>
      <c r="T10" s="81"/>
      <c r="U10" s="81">
        <v>7223490</v>
      </c>
      <c r="V10" s="81">
        <v>268053673</v>
      </c>
      <c r="W10" s="81"/>
      <c r="X10" s="85">
        <v>700114300</v>
      </c>
      <c r="Y10" s="85">
        <v>7134483</v>
      </c>
      <c r="Z10" s="85">
        <f t="shared" ref="Z10:Z47" si="0">Y10+X10+W10+V10+U10+T10+S10+R10+Q10+P10+O10+N10+M10+L10+K10+J10+I10+H10+G10+F10+E10</f>
        <v>6756224337</v>
      </c>
      <c r="AA10" s="85" t="e">
        <f t="shared" ref="AA10:AA47" si="1">C10-Z10</f>
        <v>#REF!</v>
      </c>
      <c r="AB10" s="81"/>
    </row>
    <row r="11" spans="1:28" s="62" customFormat="1" ht="15.75">
      <c r="A11" s="81"/>
      <c r="B11" s="94" t="s">
        <v>34</v>
      </c>
      <c r="C11" s="95">
        <f>'706'!P9+'710'!AS10+'711'!AA9+'712'!AY10+'716'!AC10+'717'!F9+'718'!P10+'724'!H11+'732'!G11+'733'!AL9+'777'!L9+'806'!O10</f>
        <v>896267920.09000003</v>
      </c>
      <c r="D11" s="95">
        <f>'706'!Q9+'710'!AT10+'711'!AB9+'712'!AZ10+'716'!AD10+'717'!G9+'718'!Q10+'724'!I11+'732'!H11+'733'!AM9+'777'!M9+'806'!P10</f>
        <v>884556340.10000002</v>
      </c>
      <c r="E11" s="89"/>
      <c r="F11" s="82"/>
      <c r="G11" s="83">
        <v>200370228</v>
      </c>
      <c r="H11" s="83"/>
      <c r="I11" s="84"/>
      <c r="J11" s="82">
        <v>1029100</v>
      </c>
      <c r="K11" s="82">
        <v>9000000</v>
      </c>
      <c r="L11" s="84">
        <v>93734528</v>
      </c>
      <c r="M11" s="84"/>
      <c r="N11" s="84"/>
      <c r="O11" s="81">
        <v>69211560</v>
      </c>
      <c r="P11" s="81">
        <v>442070</v>
      </c>
      <c r="Q11" s="81">
        <v>10645799</v>
      </c>
      <c r="R11" s="81">
        <v>2462500</v>
      </c>
      <c r="S11" s="85"/>
      <c r="T11" s="81"/>
      <c r="U11" s="81">
        <v>2210388</v>
      </c>
      <c r="V11" s="81">
        <v>117385816</v>
      </c>
      <c r="W11" s="81"/>
      <c r="X11" s="85">
        <v>388289400</v>
      </c>
      <c r="Y11" s="85">
        <v>1486531</v>
      </c>
      <c r="Z11" s="85">
        <f t="shared" si="0"/>
        <v>896267920</v>
      </c>
      <c r="AA11" s="85">
        <f t="shared" si="1"/>
        <v>9.0000033378601074E-2</v>
      </c>
      <c r="AB11" s="81"/>
    </row>
    <row r="12" spans="1:28" s="62" customFormat="1" ht="15.75">
      <c r="A12" s="81"/>
      <c r="B12" s="94" t="s">
        <v>35</v>
      </c>
      <c r="C12" s="95">
        <f>'706'!P10+'710'!AS11+'711'!AA13+'716'!AC11+'717'!F10+'718'!P11+'724'!H12+'729'!D11+'732'!G12+'733'!AL10+'777'!L10+'806'!O11</f>
        <v>375377434.84999996</v>
      </c>
      <c r="D12" s="95">
        <f>'706'!Q10+'710'!AT11+'711'!AB13+'716'!AD11+'717'!G10+'718'!Q11+'724'!I12+'729'!E11+'732'!H12+'733'!AM10+'777'!M10+'806'!P11</f>
        <v>369670064.71000004</v>
      </c>
      <c r="E12" s="89"/>
      <c r="F12" s="82"/>
      <c r="G12" s="83">
        <v>145269086</v>
      </c>
      <c r="H12" s="83"/>
      <c r="I12" s="84"/>
      <c r="J12" s="82">
        <v>601400</v>
      </c>
      <c r="K12" s="82">
        <v>9516308</v>
      </c>
      <c r="L12" s="84"/>
      <c r="M12" s="84"/>
      <c r="N12" s="84"/>
      <c r="O12" s="81">
        <v>71355680</v>
      </c>
      <c r="P12" s="81">
        <v>442070</v>
      </c>
      <c r="Q12" s="81">
        <v>7075546</v>
      </c>
      <c r="R12" s="81">
        <v>1725500</v>
      </c>
      <c r="S12" s="85">
        <v>125000</v>
      </c>
      <c r="T12" s="81"/>
      <c r="U12" s="81">
        <v>1415804</v>
      </c>
      <c r="V12" s="81">
        <v>58872364</v>
      </c>
      <c r="W12" s="81"/>
      <c r="X12" s="85">
        <v>78262100</v>
      </c>
      <c r="Y12" s="85">
        <v>716577</v>
      </c>
      <c r="Z12" s="85">
        <f t="shared" si="0"/>
        <v>375377435</v>
      </c>
      <c r="AA12" s="85">
        <f t="shared" si="1"/>
        <v>-0.15000003576278687</v>
      </c>
      <c r="AB12" s="81"/>
    </row>
    <row r="13" spans="1:28" s="62" customFormat="1" ht="15.75">
      <c r="A13" s="81"/>
      <c r="B13" s="94" t="s">
        <v>1</v>
      </c>
      <c r="C13" s="95" t="e">
        <f>'все мо'!#REF!+'706'!P11+'710'!AS12+'711'!AA10+'713'!M10+'716'!AC12+'717'!F11+'718'!P12+'724'!H13+'729'!D12+'732'!G13+'733'!AL11+'777'!L11+'806'!O12</f>
        <v>#REF!</v>
      </c>
      <c r="D13" s="95" t="e">
        <f>'все мо'!#REF!+'706'!Q11+'710'!AT12+'711'!AB10+'713'!N10+'716'!AD12+'717'!G11+'718'!Q12+'724'!I13+'729'!E12+'732'!H13+'733'!AM11+'777'!M11+'806'!P12</f>
        <v>#REF!</v>
      </c>
      <c r="E13" s="89">
        <v>600000</v>
      </c>
      <c r="F13" s="82"/>
      <c r="G13" s="83">
        <v>67000000</v>
      </c>
      <c r="H13" s="83"/>
      <c r="I13" s="84"/>
      <c r="J13" s="82">
        <v>8960331</v>
      </c>
      <c r="K13" s="82">
        <v>454923</v>
      </c>
      <c r="L13" s="84"/>
      <c r="M13" s="84">
        <v>44438435</v>
      </c>
      <c r="N13" s="84"/>
      <c r="O13" s="81">
        <v>22344090</v>
      </c>
      <c r="P13" s="81">
        <v>442070</v>
      </c>
      <c r="Q13" s="81">
        <v>884423</v>
      </c>
      <c r="R13" s="81">
        <v>2127400</v>
      </c>
      <c r="S13" s="85">
        <v>134200</v>
      </c>
      <c r="T13" s="81"/>
      <c r="U13" s="81">
        <v>707902</v>
      </c>
      <c r="V13" s="81">
        <v>46174610</v>
      </c>
      <c r="W13" s="81"/>
      <c r="X13" s="85">
        <v>285821100</v>
      </c>
      <c r="Y13" s="85">
        <v>429140</v>
      </c>
      <c r="Z13" s="85">
        <f t="shared" si="0"/>
        <v>480518624</v>
      </c>
      <c r="AA13" s="85" t="e">
        <f t="shared" si="1"/>
        <v>#REF!</v>
      </c>
      <c r="AB13" s="81"/>
    </row>
    <row r="14" spans="1:28" s="62" customFormat="1" ht="15.75">
      <c r="A14" s="81"/>
      <c r="B14" s="94" t="s">
        <v>9</v>
      </c>
      <c r="C14" s="95">
        <f>'705'!E7+'706'!P12+'710'!AS13+'711'!AA12+'712'!AY11+'716'!AC13+'717'!F12+'718'!P13+'724'!H14+'729'!D13+'732'!G14+'733'!AL12+'777'!L12+'806'!O13</f>
        <v>260888525.19000003</v>
      </c>
      <c r="D14" s="95">
        <f>'705'!F7+'706'!Q12+'710'!AT13+'711'!AB12+'712'!AZ11+'716'!AD13+'717'!G12+'718'!Q13+'724'!I14+'729'!E13+'732'!H14+'733'!AM12+'777'!M12+'806'!P13</f>
        <v>248074097.96000001</v>
      </c>
      <c r="E14" s="89"/>
      <c r="F14" s="82">
        <v>84150</v>
      </c>
      <c r="G14" s="83">
        <v>50000000</v>
      </c>
      <c r="H14" s="83"/>
      <c r="I14" s="84"/>
      <c r="J14" s="82">
        <v>10278990</v>
      </c>
      <c r="K14" s="82">
        <v>200000</v>
      </c>
      <c r="L14" s="84">
        <v>28459752</v>
      </c>
      <c r="M14" s="84"/>
      <c r="N14" s="84"/>
      <c r="O14" s="81">
        <v>40628970</v>
      </c>
      <c r="P14" s="81">
        <v>442070</v>
      </c>
      <c r="Q14" s="81">
        <v>6033711</v>
      </c>
      <c r="R14" s="81">
        <v>1357500</v>
      </c>
      <c r="S14" s="85">
        <v>106000</v>
      </c>
      <c r="T14" s="81"/>
      <c r="U14" s="81">
        <v>505644</v>
      </c>
      <c r="V14" s="81">
        <v>28406355</v>
      </c>
      <c r="W14" s="81"/>
      <c r="X14" s="85">
        <v>93979100</v>
      </c>
      <c r="Y14" s="85">
        <v>406283</v>
      </c>
      <c r="Z14" s="85">
        <f t="shared" si="0"/>
        <v>260888525</v>
      </c>
      <c r="AA14" s="85">
        <f t="shared" si="1"/>
        <v>0.1900000274181366</v>
      </c>
      <c r="AB14" s="81"/>
    </row>
    <row r="15" spans="1:28" s="62" customFormat="1" ht="15.75">
      <c r="A15" s="81"/>
      <c r="B15" s="94" t="s">
        <v>199</v>
      </c>
      <c r="C15" s="95">
        <f>'706'!P13+'710'!AS14+'713'!M11+'716'!AC14+'717'!F13+'718'!P14+'724'!H15+'729'!D14+'732'!G15+'733'!AL13+'777'!L13+'806'!O14</f>
        <v>346055320.63</v>
      </c>
      <c r="D15" s="95">
        <f>'706'!Q13+'710'!AT14+'713'!N11+'716'!AD14+'717'!G13+'718'!Q14+'724'!I15+'729'!E14+'732'!H15+'733'!AM13+'777'!M13+'806'!P14</f>
        <v>345950698.08999997</v>
      </c>
      <c r="E15" s="89"/>
      <c r="F15" s="82"/>
      <c r="G15" s="83">
        <v>83000000</v>
      </c>
      <c r="H15" s="83"/>
      <c r="I15" s="84"/>
      <c r="J15" s="82">
        <v>311100</v>
      </c>
      <c r="K15" s="82"/>
      <c r="L15" s="84"/>
      <c r="M15" s="84">
        <v>1903100</v>
      </c>
      <c r="N15" s="84"/>
      <c r="O15" s="81">
        <v>23372990</v>
      </c>
      <c r="P15" s="81">
        <v>442070</v>
      </c>
      <c r="Q15" s="81">
        <v>8928909</v>
      </c>
      <c r="R15" s="81">
        <v>1463700</v>
      </c>
      <c r="S15" s="85">
        <v>79000</v>
      </c>
      <c r="T15" s="81"/>
      <c r="U15" s="81">
        <v>618812</v>
      </c>
      <c r="V15" s="81">
        <v>29644907</v>
      </c>
      <c r="W15" s="81"/>
      <c r="X15" s="85">
        <v>195747100</v>
      </c>
      <c r="Y15" s="85">
        <v>543633</v>
      </c>
      <c r="Z15" s="85">
        <f t="shared" si="0"/>
        <v>346055321</v>
      </c>
      <c r="AA15" s="85">
        <f t="shared" si="1"/>
        <v>-0.37000000476837158</v>
      </c>
      <c r="AB15" s="81"/>
    </row>
    <row r="16" spans="1:28" s="62" customFormat="1" ht="15.75">
      <c r="A16" s="81"/>
      <c r="B16" s="94" t="s">
        <v>37</v>
      </c>
      <c r="C16" s="95">
        <f>'706'!P14+'710'!AS15+'711'!AA11+'716'!AC15+'717'!F14+'718'!P15+'724'!H16+'729'!D15+'732'!G16+'733'!AL14+'777'!L14+'806'!O15</f>
        <v>499598279.49000001</v>
      </c>
      <c r="D16" s="95">
        <f>'706'!Q14+'710'!AT15+'711'!AB11+'716'!AD15+'717'!G14+'718'!Q15+'724'!I16+'729'!E15+'732'!H16+'733'!AM14+'777'!M14+'806'!P15</f>
        <v>437085695.85000002</v>
      </c>
      <c r="E16" s="89"/>
      <c r="F16" s="82"/>
      <c r="G16" s="83">
        <v>50000000</v>
      </c>
      <c r="H16" s="83"/>
      <c r="I16" s="84"/>
      <c r="J16" s="82">
        <v>7773592</v>
      </c>
      <c r="K16" s="82">
        <v>18220000</v>
      </c>
      <c r="L16" s="84"/>
      <c r="M16" s="84"/>
      <c r="N16" s="84"/>
      <c r="O16" s="81">
        <v>209424611</v>
      </c>
      <c r="P16" s="81">
        <v>442070</v>
      </c>
      <c r="Q16" s="81">
        <v>5933014</v>
      </c>
      <c r="R16" s="81">
        <v>1908900</v>
      </c>
      <c r="S16" s="85">
        <v>113000</v>
      </c>
      <c r="T16" s="81"/>
      <c r="U16" s="81">
        <v>353951</v>
      </c>
      <c r="V16" s="81">
        <v>31139775</v>
      </c>
      <c r="W16" s="81"/>
      <c r="X16" s="85">
        <v>174028800</v>
      </c>
      <c r="Y16" s="85">
        <v>260566</v>
      </c>
      <c r="Z16" s="85">
        <f t="shared" si="0"/>
        <v>499598279</v>
      </c>
      <c r="AA16" s="85">
        <f t="shared" si="1"/>
        <v>0.49000000953674316</v>
      </c>
      <c r="AB16" s="81"/>
    </row>
    <row r="17" spans="1:28" s="62" customFormat="1" ht="15.75">
      <c r="A17" s="81"/>
      <c r="B17" s="94" t="s">
        <v>10</v>
      </c>
      <c r="C17" s="95">
        <f>'705'!E8+'706'!P15+'710'!AS16+'716'!AC16+'717'!F15+'718'!P16+'724'!H17+'729'!D16+'732'!G17+'733'!AL15+'777'!L15+'806'!O16</f>
        <v>347976854.37</v>
      </c>
      <c r="D17" s="95">
        <f>'705'!F8+'706'!Q15+'710'!AT16+'716'!AD16+'717'!G15+'718'!Q16+'724'!I17+'729'!E16+'732'!H17+'733'!AM15+'777'!M15+'806'!P16</f>
        <v>347367878.30000001</v>
      </c>
      <c r="E17" s="89"/>
      <c r="F17" s="82">
        <v>91611</v>
      </c>
      <c r="G17" s="83">
        <v>62233500</v>
      </c>
      <c r="H17" s="83"/>
      <c r="I17" s="84"/>
      <c r="J17" s="82">
        <v>408700</v>
      </c>
      <c r="K17" s="82"/>
      <c r="L17" s="84"/>
      <c r="M17" s="84"/>
      <c r="N17" s="84"/>
      <c r="O17" s="81">
        <v>38490731</v>
      </c>
      <c r="P17" s="81">
        <v>442070</v>
      </c>
      <c r="Q17" s="81">
        <v>4910364</v>
      </c>
      <c r="R17" s="81">
        <v>1502700</v>
      </c>
      <c r="S17" s="85">
        <v>51000</v>
      </c>
      <c r="T17" s="81"/>
      <c r="U17" s="81">
        <v>457488</v>
      </c>
      <c r="V17" s="81">
        <v>44526968</v>
      </c>
      <c r="W17" s="81"/>
      <c r="X17" s="85">
        <v>194436200</v>
      </c>
      <c r="Y17" s="85">
        <v>425522</v>
      </c>
      <c r="Z17" s="85">
        <f t="shared" si="0"/>
        <v>347976854</v>
      </c>
      <c r="AA17" s="85">
        <f t="shared" si="1"/>
        <v>0.37000000476837158</v>
      </c>
      <c r="AB17" s="81"/>
    </row>
    <row r="18" spans="1:28" s="62" customFormat="1" ht="15.75">
      <c r="A18" s="81"/>
      <c r="B18" s="94" t="s">
        <v>11</v>
      </c>
      <c r="C18" s="95">
        <f>'705'!E9+'706'!P16+'710'!AS17+'711'!AA14+'712'!AY12+'716'!AC17+'717'!F16+'718'!P17+'724'!H18+'729'!D17+'732'!G18+'733'!AL16+'777'!L16+'806'!O17</f>
        <v>473980635.55999994</v>
      </c>
      <c r="D18" s="95">
        <f>'705'!F9+'706'!Q16+'710'!AT17+'711'!AB14+'712'!AZ12+'716'!AD17+'717'!G16+'718'!Q17+'724'!I18+'729'!E17+'732'!H18+'733'!AM16+'777'!M16+'806'!P17</f>
        <v>406013655.59000003</v>
      </c>
      <c r="E18" s="89"/>
      <c r="F18" s="82">
        <v>45435</v>
      </c>
      <c r="G18" s="83">
        <v>91002270</v>
      </c>
      <c r="H18" s="83"/>
      <c r="I18" s="84"/>
      <c r="J18" s="82">
        <v>35149630</v>
      </c>
      <c r="K18" s="82">
        <v>75000</v>
      </c>
      <c r="L18" s="84">
        <v>175208990</v>
      </c>
      <c r="M18" s="84"/>
      <c r="N18" s="84"/>
      <c r="O18" s="81">
        <v>17682615</v>
      </c>
      <c r="P18" s="81">
        <v>442070</v>
      </c>
      <c r="Q18" s="81">
        <v>7162744</v>
      </c>
      <c r="R18" s="81">
        <v>1381900</v>
      </c>
      <c r="S18" s="85">
        <v>57000</v>
      </c>
      <c r="T18" s="81"/>
      <c r="U18" s="81">
        <v>105945</v>
      </c>
      <c r="V18" s="81">
        <v>34866463</v>
      </c>
      <c r="W18" s="81"/>
      <c r="X18" s="85">
        <v>110402300</v>
      </c>
      <c r="Y18" s="85">
        <v>398274</v>
      </c>
      <c r="Z18" s="85">
        <f t="shared" si="0"/>
        <v>473980636</v>
      </c>
      <c r="AA18" s="85">
        <f t="shared" si="1"/>
        <v>-0.44000005722045898</v>
      </c>
      <c r="AB18" s="81"/>
    </row>
    <row r="19" spans="1:28" s="62" customFormat="1" ht="15.75">
      <c r="A19" s="81"/>
      <c r="B19" s="96" t="s">
        <v>38</v>
      </c>
      <c r="C19" s="95">
        <f>'706'!P17+'707'!Q9+'709'!E8+'710'!AS18+'711'!AA15+'716'!AC18+'717'!F17+'718'!P18+'724'!H19+'729'!D18+'732'!G19+'733'!AL17+'777'!L17+'806'!O18</f>
        <v>135059738.94</v>
      </c>
      <c r="D19" s="95">
        <f>'706'!Q17+'707'!R9+'709'!F8+'710'!AT18+'711'!AB15+'716'!AD18+'717'!G17+'718'!Q18+'724'!I19+'729'!E18+'732'!H19+'733'!AM17+'777'!M17+'806'!P18</f>
        <v>134261611.41</v>
      </c>
      <c r="E19" s="89"/>
      <c r="F19" s="82"/>
      <c r="G19" s="83">
        <v>10000000</v>
      </c>
      <c r="H19" s="83">
        <v>16986906</v>
      </c>
      <c r="I19" s="83">
        <v>13513931</v>
      </c>
      <c r="J19" s="82">
        <v>2692521</v>
      </c>
      <c r="K19" s="82">
        <v>79871</v>
      </c>
      <c r="L19" s="84"/>
      <c r="M19" s="84"/>
      <c r="N19" s="84"/>
      <c r="O19" s="81">
        <v>5074830</v>
      </c>
      <c r="P19" s="81">
        <v>442070</v>
      </c>
      <c r="Q19" s="81">
        <v>698847</v>
      </c>
      <c r="R19" s="81">
        <v>1025700</v>
      </c>
      <c r="S19" s="85">
        <v>150000</v>
      </c>
      <c r="T19" s="81"/>
      <c r="U19" s="81">
        <v>443041</v>
      </c>
      <c r="V19" s="81">
        <v>16908522</v>
      </c>
      <c r="W19" s="81"/>
      <c r="X19" s="85">
        <v>66852400</v>
      </c>
      <c r="Y19" s="85">
        <v>191099</v>
      </c>
      <c r="Z19" s="85">
        <f t="shared" si="0"/>
        <v>135059738</v>
      </c>
      <c r="AA19" s="85">
        <f t="shared" si="1"/>
        <v>0.93999999761581421</v>
      </c>
      <c r="AB19" s="81"/>
    </row>
    <row r="20" spans="1:28" s="62" customFormat="1" ht="15.75">
      <c r="A20" s="81"/>
      <c r="B20" s="96" t="s">
        <v>65</v>
      </c>
      <c r="C20" s="95">
        <f>'706'!P18+'707'!Q10+'709'!E9+'710'!AS19+'711'!AA16+'712'!AY14+'716'!AC19+'717'!F18+'718'!P19+'724'!H20+'729'!D19+'730'!F9+'732'!G20+'733'!AL18+'777'!L18+'806'!O19</f>
        <v>340276316.50999999</v>
      </c>
      <c r="D20" s="95">
        <f>'706'!Q18+'707'!R10+'709'!F9+'710'!AT19+'711'!AB16+'712'!AZ14+'716'!AD19+'717'!G18+'718'!Q19+'724'!I20+'729'!E19+'730'!G9+'732'!H20+'733'!AM18+'777'!M18+'806'!P19</f>
        <v>301068670.31000006</v>
      </c>
      <c r="E20" s="89"/>
      <c r="F20" s="82"/>
      <c r="G20" s="83">
        <v>30000000</v>
      </c>
      <c r="H20" s="83">
        <v>29055415</v>
      </c>
      <c r="I20" s="83">
        <v>806355</v>
      </c>
      <c r="J20" s="82">
        <v>9895210</v>
      </c>
      <c r="K20" s="82">
        <v>31713528</v>
      </c>
      <c r="L20" s="84">
        <v>44666896</v>
      </c>
      <c r="M20" s="84"/>
      <c r="N20" s="84"/>
      <c r="O20" s="81">
        <v>32917560</v>
      </c>
      <c r="P20" s="81">
        <v>442070</v>
      </c>
      <c r="Q20" s="81">
        <v>246255</v>
      </c>
      <c r="R20" s="81">
        <v>1913600</v>
      </c>
      <c r="S20" s="85">
        <v>175000</v>
      </c>
      <c r="T20" s="81">
        <v>7942692</v>
      </c>
      <c r="U20" s="81">
        <v>303387</v>
      </c>
      <c r="V20" s="81">
        <v>28138487</v>
      </c>
      <c r="W20" s="81"/>
      <c r="X20" s="85">
        <v>121516800</v>
      </c>
      <c r="Y20" s="85">
        <v>543062</v>
      </c>
      <c r="Z20" s="85">
        <f t="shared" si="0"/>
        <v>340276317</v>
      </c>
      <c r="AA20" s="85">
        <f t="shared" si="1"/>
        <v>-0.49000000953674316</v>
      </c>
      <c r="AB20" s="81"/>
    </row>
    <row r="21" spans="1:28" s="62" customFormat="1" ht="15.75">
      <c r="A21" s="81"/>
      <c r="B21" s="96" t="s">
        <v>12</v>
      </c>
      <c r="C21" s="95">
        <f>'705'!E10+'706'!P19+'707'!Q11+'709'!E10+'710'!AS20+'711'!AA17+'716'!AC20+'717'!F19+'718'!P20+'724'!H21+'729'!D20+'732'!G21+'733'!AL19+'777'!L19+'806'!O20</f>
        <v>140642287.16</v>
      </c>
      <c r="D21" s="95">
        <f>'705'!F10+'706'!Q19+'707'!R11+'709'!F10+'710'!AT20+'711'!AB17+'716'!AD20+'717'!G19+'718'!Q20+'724'!I21+'729'!E20+'732'!H21+'733'!AM19+'777'!M19+'806'!P20</f>
        <v>138205701.37</v>
      </c>
      <c r="E21" s="89"/>
      <c r="F21" s="82">
        <v>78354</v>
      </c>
      <c r="G21" s="83">
        <v>20000000</v>
      </c>
      <c r="H21" s="83">
        <v>16422988</v>
      </c>
      <c r="I21" s="83">
        <v>147257</v>
      </c>
      <c r="J21" s="82">
        <v>18468289</v>
      </c>
      <c r="K21" s="82">
        <v>155192</v>
      </c>
      <c r="L21" s="84"/>
      <c r="M21" s="84"/>
      <c r="N21" s="84"/>
      <c r="O21" s="81">
        <v>8524721</v>
      </c>
      <c r="P21" s="81">
        <v>442070</v>
      </c>
      <c r="Q21" s="81">
        <v>1027594</v>
      </c>
      <c r="R21" s="81">
        <v>1257600</v>
      </c>
      <c r="S21" s="85">
        <v>142000</v>
      </c>
      <c r="T21" s="81"/>
      <c r="U21" s="81">
        <v>235967</v>
      </c>
      <c r="V21" s="81">
        <v>12738562</v>
      </c>
      <c r="W21" s="81"/>
      <c r="X21" s="85">
        <v>60677300</v>
      </c>
      <c r="Y21" s="85">
        <v>324392</v>
      </c>
      <c r="Z21" s="85">
        <f t="shared" si="0"/>
        <v>140642286</v>
      </c>
      <c r="AA21" s="85">
        <f t="shared" si="1"/>
        <v>1.1599999964237213</v>
      </c>
      <c r="AB21" s="81"/>
    </row>
    <row r="22" spans="1:28" s="62" customFormat="1" ht="15.75">
      <c r="A22" s="81"/>
      <c r="B22" s="96" t="s">
        <v>13</v>
      </c>
      <c r="C22" s="95">
        <f>'705'!E11+'706'!P20+'707'!Q12+'709'!E11+'710'!AS21+'711'!AA18+'712'!AY13+'716'!AC21+'717'!F20+'718'!P21+'724'!H22+'729'!D21+'732'!G22+'733'!AL20+'777'!L20+'806'!O21</f>
        <v>261201407.33000004</v>
      </c>
      <c r="D22" s="95">
        <f>'705'!F11+'706'!Q20+'707'!R12+'709'!F11+'710'!AT21+'711'!AB18+'712'!AZ13+'716'!AD21+'717'!G20+'718'!Q21+'724'!I22+'729'!E21+'732'!H22+'733'!AM20+'777'!M20+'806'!P21</f>
        <v>252497666.29000002</v>
      </c>
      <c r="E22" s="89"/>
      <c r="F22" s="82">
        <v>59282</v>
      </c>
      <c r="G22" s="83">
        <v>20000001</v>
      </c>
      <c r="H22" s="83">
        <v>29228568</v>
      </c>
      <c r="I22" s="83">
        <v>11315425</v>
      </c>
      <c r="J22" s="82">
        <v>24166966</v>
      </c>
      <c r="K22" s="82">
        <v>243687</v>
      </c>
      <c r="L22" s="84">
        <v>55068553</v>
      </c>
      <c r="M22" s="84"/>
      <c r="N22" s="84"/>
      <c r="O22" s="81">
        <v>20264670</v>
      </c>
      <c r="P22" s="81">
        <v>442070</v>
      </c>
      <c r="Q22" s="81">
        <v>4443925</v>
      </c>
      <c r="R22" s="81">
        <v>1673900</v>
      </c>
      <c r="S22" s="85">
        <v>140000</v>
      </c>
      <c r="T22" s="81"/>
      <c r="U22" s="81">
        <v>209481</v>
      </c>
      <c r="V22" s="81">
        <v>16497870</v>
      </c>
      <c r="W22" s="81"/>
      <c r="X22" s="85">
        <v>75014400</v>
      </c>
      <c r="Y22" s="85">
        <v>2432609</v>
      </c>
      <c r="Z22" s="85">
        <f t="shared" si="0"/>
        <v>261201407</v>
      </c>
      <c r="AA22" s="85">
        <f t="shared" si="1"/>
        <v>0.33000004291534424</v>
      </c>
      <c r="AB22" s="81"/>
    </row>
    <row r="23" spans="1:28" s="62" customFormat="1" ht="15.75">
      <c r="A23" s="81"/>
      <c r="B23" s="96" t="s">
        <v>40</v>
      </c>
      <c r="C23" s="95">
        <f>'706'!P21+'707'!Q13+'709'!E12+'710'!AS22+'711'!AA19+'713'!M12+'716'!AC22+'717'!F21+'718'!P22+'724'!H23+'729'!D22+'732'!G23+'733'!AL21+'777'!L21+'806'!O22</f>
        <v>186384571.63999999</v>
      </c>
      <c r="D23" s="95">
        <f>'706'!Q21+'707'!R13+'709'!F12+'710'!AT22+'711'!AB19+'713'!N12+'716'!AD22+'717'!G21+'718'!Q22+'724'!I23+'729'!E22+'732'!H23+'733'!AM21+'777'!M21+'806'!P22</f>
        <v>186133570.30000001</v>
      </c>
      <c r="E23" s="89"/>
      <c r="F23" s="82"/>
      <c r="G23" s="83">
        <v>21000000</v>
      </c>
      <c r="H23" s="83">
        <v>16867770</v>
      </c>
      <c r="I23" s="83">
        <v>3040391</v>
      </c>
      <c r="J23" s="82">
        <v>5237830</v>
      </c>
      <c r="K23" s="82">
        <v>44415</v>
      </c>
      <c r="L23" s="84"/>
      <c r="M23" s="84">
        <v>3546752</v>
      </c>
      <c r="N23" s="84"/>
      <c r="O23" s="81">
        <v>28218590</v>
      </c>
      <c r="P23" s="81">
        <v>442070</v>
      </c>
      <c r="Q23" s="81">
        <v>1393327</v>
      </c>
      <c r="R23" s="81">
        <v>1456000</v>
      </c>
      <c r="S23" s="85">
        <v>95000</v>
      </c>
      <c r="T23" s="81"/>
      <c r="U23" s="81">
        <v>315426</v>
      </c>
      <c r="V23" s="81">
        <v>16600550</v>
      </c>
      <c r="W23" s="81"/>
      <c r="X23" s="85">
        <v>87892400</v>
      </c>
      <c r="Y23" s="85">
        <v>234051</v>
      </c>
      <c r="Z23" s="85">
        <f t="shared" si="0"/>
        <v>186384572</v>
      </c>
      <c r="AA23" s="85">
        <f t="shared" si="1"/>
        <v>-0.36000001430511475</v>
      </c>
      <c r="AB23" s="81"/>
    </row>
    <row r="24" spans="1:28" s="62" customFormat="1" ht="15.75">
      <c r="A24" s="81"/>
      <c r="B24" s="96" t="s">
        <v>14</v>
      </c>
      <c r="C24" s="95">
        <f>'705'!E12+'706'!P22+'707'!Q14+'710'!AS23+'711'!AA20+'716'!AC23+'717'!F22+'718'!P23+'724'!H24+'729'!D23+'730'!F10+'732'!G24+'733'!AL22+'777'!L22+'806'!O23</f>
        <v>205454220.5</v>
      </c>
      <c r="D24" s="95">
        <f>'705'!F12+'706'!Q22+'707'!R14+'710'!AT23+'711'!AB20+'716'!AD23+'717'!G22+'718'!Q23+'724'!I24+'729'!E23+'730'!G10+'732'!H24+'733'!AM22+'777'!M22+'806'!P23</f>
        <v>203565086.44</v>
      </c>
      <c r="E24" s="89"/>
      <c r="F24" s="82">
        <v>35402</v>
      </c>
      <c r="G24" s="83">
        <v>18000000</v>
      </c>
      <c r="H24" s="83">
        <v>20716416</v>
      </c>
      <c r="I24" s="83"/>
      <c r="J24" s="82">
        <v>138900</v>
      </c>
      <c r="K24" s="82">
        <v>889190</v>
      </c>
      <c r="L24" s="84"/>
      <c r="M24" s="84"/>
      <c r="N24" s="84"/>
      <c r="O24" s="81">
        <v>9292595</v>
      </c>
      <c r="P24" s="81">
        <v>442070</v>
      </c>
      <c r="Q24" s="81">
        <v>182959</v>
      </c>
      <c r="R24" s="81">
        <v>1845800</v>
      </c>
      <c r="S24" s="85">
        <v>156000</v>
      </c>
      <c r="T24" s="81">
        <v>1026133</v>
      </c>
      <c r="U24" s="81">
        <v>45749</v>
      </c>
      <c r="V24" s="81">
        <v>21726702</v>
      </c>
      <c r="W24" s="81"/>
      <c r="X24" s="85">
        <v>130427800</v>
      </c>
      <c r="Y24" s="85">
        <v>528505</v>
      </c>
      <c r="Z24" s="85">
        <f t="shared" si="0"/>
        <v>205454221</v>
      </c>
      <c r="AA24" s="85">
        <f t="shared" si="1"/>
        <v>-0.5</v>
      </c>
      <c r="AB24" s="81"/>
    </row>
    <row r="25" spans="1:28" s="62" customFormat="1" ht="15.75">
      <c r="A25" s="81"/>
      <c r="B25" s="96" t="s">
        <v>41</v>
      </c>
      <c r="C25" s="95">
        <f>'706'!P23+'707'!Q15+'709'!E13+'710'!AS24+'711'!AA21+'712'!AY15+'716'!AC24+'717'!F23+'718'!P24+'724'!H25+'729'!D24+'732'!G25+'733'!AL23+'777'!L23+'806'!O24</f>
        <v>2926006338.6399999</v>
      </c>
      <c r="D25" s="95">
        <f>'706'!Q23+'707'!R15+'709'!F13+'710'!AT24+'711'!AB21+'712'!AZ15+'716'!AD24+'717'!G23+'718'!Q24+'724'!I25+'729'!E24+'732'!H25+'733'!AM23+'777'!M23+'806'!P24</f>
        <v>2573666435.0999999</v>
      </c>
      <c r="E25" s="89"/>
      <c r="F25" s="82"/>
      <c r="G25" s="83">
        <v>137454012</v>
      </c>
      <c r="H25" s="83">
        <v>58331939</v>
      </c>
      <c r="I25" s="83">
        <v>20124</v>
      </c>
      <c r="J25" s="82">
        <v>10822812</v>
      </c>
      <c r="K25" s="82">
        <v>413457</v>
      </c>
      <c r="L25" s="84">
        <v>2536937696</v>
      </c>
      <c r="M25" s="84"/>
      <c r="N25" s="84"/>
      <c r="O25" s="81">
        <v>35455290</v>
      </c>
      <c r="P25" s="81">
        <v>442070</v>
      </c>
      <c r="Q25" s="81">
        <v>3268315</v>
      </c>
      <c r="R25" s="81">
        <v>5072400</v>
      </c>
      <c r="S25" s="85">
        <v>221000</v>
      </c>
      <c r="T25" s="81"/>
      <c r="U25" s="81">
        <v>3187967</v>
      </c>
      <c r="V25" s="81">
        <v>54643289</v>
      </c>
      <c r="W25" s="81"/>
      <c r="X25" s="85">
        <v>78909300</v>
      </c>
      <c r="Y25" s="85">
        <v>826667</v>
      </c>
      <c r="Z25" s="85">
        <f t="shared" si="0"/>
        <v>2926006338</v>
      </c>
      <c r="AA25" s="85">
        <f t="shared" si="1"/>
        <v>0.6399998664855957</v>
      </c>
      <c r="AB25" s="81"/>
    </row>
    <row r="26" spans="1:28" s="62" customFormat="1" ht="15.75">
      <c r="A26" s="81"/>
      <c r="B26" s="96" t="s">
        <v>42</v>
      </c>
      <c r="C26" s="95">
        <f>'706'!P24+'707'!Q16+'709'!E14+'710'!AS25+'711'!AA22+'716'!AC25+'717'!F24+'718'!P25+'724'!H26+'729'!D25+'732'!G26+'733'!AL24+'777'!L24+'806'!O25</f>
        <v>123581979.93000001</v>
      </c>
      <c r="D26" s="95">
        <f>'706'!Q24+'707'!R16+'709'!F14+'710'!AT25+'711'!AB22+'716'!AD25+'717'!G24+'718'!Q25+'724'!I26+'729'!E25+'732'!H26+'733'!AM24+'777'!M24+'806'!P25</f>
        <v>122908147.53</v>
      </c>
      <c r="E26" s="89"/>
      <c r="F26" s="82"/>
      <c r="G26" s="83">
        <v>10000000</v>
      </c>
      <c r="H26" s="83">
        <v>16610471</v>
      </c>
      <c r="I26" s="83">
        <v>2704113</v>
      </c>
      <c r="J26" s="82">
        <v>10899339</v>
      </c>
      <c r="K26" s="82">
        <v>21342</v>
      </c>
      <c r="L26" s="84"/>
      <c r="M26" s="84"/>
      <c r="N26" s="84"/>
      <c r="O26" s="81">
        <v>19930750</v>
      </c>
      <c r="P26" s="81">
        <v>442070</v>
      </c>
      <c r="Q26" s="81">
        <v>1100155</v>
      </c>
      <c r="R26" s="81">
        <v>1171100</v>
      </c>
      <c r="S26" s="85">
        <v>56000</v>
      </c>
      <c r="T26" s="81"/>
      <c r="U26" s="81">
        <v>79458</v>
      </c>
      <c r="V26" s="81">
        <v>10237198</v>
      </c>
      <c r="W26" s="81"/>
      <c r="X26" s="85">
        <v>50214800</v>
      </c>
      <c r="Y26" s="85">
        <v>115184</v>
      </c>
      <c r="Z26" s="85">
        <f t="shared" si="0"/>
        <v>123581980</v>
      </c>
      <c r="AA26" s="85">
        <f t="shared" si="1"/>
        <v>-6.9999992847442627E-2</v>
      </c>
      <c r="AB26" s="81"/>
    </row>
    <row r="27" spans="1:28" s="62" customFormat="1" ht="15.75">
      <c r="A27" s="81"/>
      <c r="B27" s="96" t="s">
        <v>15</v>
      </c>
      <c r="C27" s="95">
        <f>'705'!E13+'706'!P25+'707'!Q17+'709'!E15+'710'!AS26+'711'!AA23+'716'!AC26+'717'!F25+'718'!P26+'724'!H27+'729'!D26+'732'!G27+'733'!AL25+'777'!L25+'806'!O26</f>
        <v>205649411.25999999</v>
      </c>
      <c r="D27" s="95">
        <f>'705'!F13+'706'!Q25+'707'!R17+'709'!F15+'710'!AT26+'711'!AB23+'716'!AD26+'717'!G25+'718'!Q26+'724'!I27+'729'!E26+'732'!H27+'733'!AM25+'777'!M25+'806'!P26</f>
        <v>205632209.13999999</v>
      </c>
      <c r="E27" s="89"/>
      <c r="F27" s="82">
        <v>31396</v>
      </c>
      <c r="G27" s="83">
        <v>18000000</v>
      </c>
      <c r="H27" s="83">
        <v>69442424</v>
      </c>
      <c r="I27" s="83">
        <v>846443</v>
      </c>
      <c r="J27" s="82">
        <v>18049394</v>
      </c>
      <c r="K27" s="82">
        <v>304617</v>
      </c>
      <c r="L27" s="84"/>
      <c r="M27" s="84"/>
      <c r="N27" s="84"/>
      <c r="O27" s="81">
        <v>8966190</v>
      </c>
      <c r="P27" s="81">
        <v>442070</v>
      </c>
      <c r="Q27" s="81">
        <v>2127245</v>
      </c>
      <c r="R27" s="81">
        <v>1283300</v>
      </c>
      <c r="S27" s="85">
        <v>109000</v>
      </c>
      <c r="T27" s="81"/>
      <c r="U27" s="81">
        <v>103537</v>
      </c>
      <c r="V27" s="81">
        <v>8602218</v>
      </c>
      <c r="W27" s="81"/>
      <c r="X27" s="85">
        <v>76898600</v>
      </c>
      <c r="Y27" s="85">
        <v>442978</v>
      </c>
      <c r="Z27" s="85">
        <f t="shared" si="0"/>
        <v>205649412</v>
      </c>
      <c r="AA27" s="85">
        <f t="shared" si="1"/>
        <v>-0.74000000953674316</v>
      </c>
      <c r="AB27" s="81"/>
    </row>
    <row r="28" spans="1:28" s="62" customFormat="1" ht="15.75">
      <c r="A28" s="81"/>
      <c r="B28" s="96" t="s">
        <v>43</v>
      </c>
      <c r="C28" s="95">
        <f>'706'!P26+'707'!Q18+'709'!E16+'710'!AS27+'711'!AA24+'716'!AC27+'717'!F26+'718'!P27+'724'!H28+'729'!D27+'732'!G28+'733'!AL26+'777'!L26+'806'!O27</f>
        <v>127528974.95</v>
      </c>
      <c r="D28" s="95">
        <f>'706'!Q26+'707'!R18+'709'!F16+'710'!AT27+'711'!AB24+'716'!AD27+'717'!G26+'718'!Q27+'724'!I28+'729'!E27+'732'!H28+'733'!AM26+'777'!M26+'806'!P27</f>
        <v>126039507.09</v>
      </c>
      <c r="E28" s="89"/>
      <c r="F28" s="82"/>
      <c r="G28" s="83">
        <v>11960000</v>
      </c>
      <c r="H28" s="83">
        <v>20359336</v>
      </c>
      <c r="I28" s="83">
        <v>1207879</v>
      </c>
      <c r="J28" s="82">
        <v>69200</v>
      </c>
      <c r="K28" s="82">
        <v>231525</v>
      </c>
      <c r="L28" s="84"/>
      <c r="M28" s="84"/>
      <c r="N28" s="84"/>
      <c r="O28" s="81">
        <v>6185630</v>
      </c>
      <c r="P28" s="81">
        <v>442070</v>
      </c>
      <c r="Q28" s="81">
        <v>2066793</v>
      </c>
      <c r="R28" s="81">
        <v>1224600</v>
      </c>
      <c r="S28" s="85">
        <v>48000</v>
      </c>
      <c r="T28" s="81"/>
      <c r="U28" s="81">
        <v>31302</v>
      </c>
      <c r="V28" s="81">
        <v>19246057</v>
      </c>
      <c r="W28" s="81"/>
      <c r="X28" s="85">
        <v>64160300</v>
      </c>
      <c r="Y28" s="85">
        <v>296283</v>
      </c>
      <c r="Z28" s="85">
        <f t="shared" si="0"/>
        <v>127528975</v>
      </c>
      <c r="AA28" s="85">
        <f t="shared" si="1"/>
        <v>-4.9999997019767761E-2</v>
      </c>
      <c r="AB28" s="81"/>
    </row>
    <row r="29" spans="1:28" s="62" customFormat="1" ht="15.75">
      <c r="A29" s="81"/>
      <c r="B29" s="96" t="s">
        <v>16</v>
      </c>
      <c r="C29" s="95">
        <f>'705'!E14+'706'!P27+'707'!Q19+'710'!AS28+'711'!AA25+'712'!AY16+'716'!AC28+'717'!F27+'718'!P28+'724'!H29+'729'!D28+'732'!G29+'733'!AL27+'777'!L27+'806'!O28+'709'!E17</f>
        <v>297726165.30999994</v>
      </c>
      <c r="D29" s="95">
        <f>'705'!F14+'706'!Q27+'707'!R19+'709'!F17+'710'!AT28+'711'!AB25+'712'!AZ16+'716'!AD28+'717'!G27+'718'!Q28+'724'!I29+'729'!E28+'732'!H29+'733'!AM27+'777'!M27+'806'!P28</f>
        <v>292497246.48000002</v>
      </c>
      <c r="E29" s="89"/>
      <c r="F29" s="82">
        <v>36180</v>
      </c>
      <c r="G29" s="83">
        <v>45665835</v>
      </c>
      <c r="H29" s="83">
        <v>65018572</v>
      </c>
      <c r="I29" s="83">
        <v>3586848</v>
      </c>
      <c r="J29" s="82">
        <v>14627463</v>
      </c>
      <c r="K29" s="82">
        <v>150622</v>
      </c>
      <c r="L29" s="84">
        <v>7484552</v>
      </c>
      <c r="M29" s="84"/>
      <c r="N29" s="84"/>
      <c r="O29" s="81">
        <v>35674743</v>
      </c>
      <c r="P29" s="81">
        <v>442070</v>
      </c>
      <c r="Q29" s="81">
        <v>1277219</v>
      </c>
      <c r="R29" s="81">
        <v>2676000</v>
      </c>
      <c r="S29" s="85">
        <v>161000</v>
      </c>
      <c r="T29" s="81"/>
      <c r="U29" s="81">
        <v>211889</v>
      </c>
      <c r="V29" s="81">
        <v>35534750</v>
      </c>
      <c r="W29" s="81"/>
      <c r="X29" s="85">
        <v>84566800</v>
      </c>
      <c r="Y29" s="85">
        <v>611623</v>
      </c>
      <c r="Z29" s="85">
        <f t="shared" si="0"/>
        <v>297726166</v>
      </c>
      <c r="AA29" s="85">
        <f t="shared" si="1"/>
        <v>-0.69000005722045898</v>
      </c>
      <c r="AB29" s="81"/>
    </row>
    <row r="30" spans="1:28" s="62" customFormat="1" ht="15.75">
      <c r="A30" s="81"/>
      <c r="B30" s="96" t="s">
        <v>17</v>
      </c>
      <c r="C30" s="95">
        <f>'705'!E15+'706'!P28+'707'!Q20+'709'!E18+'710'!AS29+'711'!AA26+'716'!AC29+'717'!F28+'718'!P29+'724'!H30+'729'!D29+'732'!G30+'733'!AL28+'777'!L28+'806'!O29</f>
        <v>348075423.28999996</v>
      </c>
      <c r="D30" s="95">
        <f>'705'!F15+'706'!Q28+'707'!R20+'709'!F18+'710'!AT29+'711'!AB26+'716'!AD29+'717'!G28+'718'!Q29+'724'!I30+'729'!E29+'732'!H30+'733'!AM28+'777'!M28+'806'!P29</f>
        <v>347843241.44999999</v>
      </c>
      <c r="E30" s="89"/>
      <c r="F30" s="82">
        <v>425247</v>
      </c>
      <c r="G30" s="83">
        <v>49563891</v>
      </c>
      <c r="H30" s="83">
        <v>73228001</v>
      </c>
      <c r="I30" s="83">
        <v>2267981</v>
      </c>
      <c r="J30" s="82">
        <v>259000</v>
      </c>
      <c r="K30" s="82">
        <v>96336</v>
      </c>
      <c r="L30" s="84"/>
      <c r="M30" s="84"/>
      <c r="N30" s="84"/>
      <c r="O30" s="81">
        <v>23233830</v>
      </c>
      <c r="P30" s="81">
        <v>442070</v>
      </c>
      <c r="Q30" s="81">
        <v>2245464</v>
      </c>
      <c r="R30" s="81">
        <v>3576700</v>
      </c>
      <c r="S30" s="85">
        <v>206000</v>
      </c>
      <c r="T30" s="81"/>
      <c r="U30" s="81">
        <v>178179</v>
      </c>
      <c r="V30" s="81">
        <v>35894617</v>
      </c>
      <c r="W30" s="81"/>
      <c r="X30" s="85">
        <v>156121100</v>
      </c>
      <c r="Y30" s="85">
        <v>337007</v>
      </c>
      <c r="Z30" s="85">
        <f t="shared" si="0"/>
        <v>348075423</v>
      </c>
      <c r="AA30" s="85">
        <f t="shared" si="1"/>
        <v>0.28999996185302734</v>
      </c>
      <c r="AB30" s="81"/>
    </row>
    <row r="31" spans="1:28" s="62" customFormat="1" ht="15.75">
      <c r="A31" s="81"/>
      <c r="B31" s="96" t="s">
        <v>44</v>
      </c>
      <c r="C31" s="95">
        <f>'706'!P29+'707'!Q21+'709'!E19+'710'!AS30+'711'!AA27+'716'!AC30+'717'!F29+'718'!P30+'724'!H31+'729'!D30+'733'!AL29+'777'!L29+'806'!O30</f>
        <v>152040364.94</v>
      </c>
      <c r="D31" s="95">
        <f>'706'!Q29+'707'!R21+'709'!F19+'710'!AT30+'711'!AB27+'716'!AD30+'717'!G29+'718'!Q30+'724'!I31+'729'!E30+'733'!AM29+'777'!M29+'806'!P30</f>
        <v>150816628.98000002</v>
      </c>
      <c r="E31" s="89"/>
      <c r="F31" s="82"/>
      <c r="G31" s="83">
        <v>12000000</v>
      </c>
      <c r="H31" s="83">
        <v>21260074</v>
      </c>
      <c r="I31" s="83">
        <v>882821</v>
      </c>
      <c r="J31" s="82">
        <v>2589300</v>
      </c>
      <c r="K31" s="82">
        <v>262866</v>
      </c>
      <c r="L31" s="84"/>
      <c r="M31" s="84"/>
      <c r="N31" s="84"/>
      <c r="O31" s="81">
        <v>20488907</v>
      </c>
      <c r="P31" s="81">
        <v>442070</v>
      </c>
      <c r="Q31" s="81">
        <v>1800020</v>
      </c>
      <c r="R31" s="81">
        <v>1469500</v>
      </c>
      <c r="S31" s="85">
        <v>130000</v>
      </c>
      <c r="T31" s="81"/>
      <c r="U31" s="81"/>
      <c r="V31" s="81">
        <v>20250851</v>
      </c>
      <c r="W31" s="81"/>
      <c r="X31" s="85">
        <v>70252300</v>
      </c>
      <c r="Y31" s="85">
        <v>211655</v>
      </c>
      <c r="Z31" s="85">
        <f t="shared" si="0"/>
        <v>152040364</v>
      </c>
      <c r="AA31" s="85">
        <f t="shared" si="1"/>
        <v>0.93999999761581421</v>
      </c>
      <c r="AB31" s="81"/>
    </row>
    <row r="32" spans="1:28" s="62" customFormat="1" ht="15.75">
      <c r="A32" s="81"/>
      <c r="B32" s="96" t="s">
        <v>45</v>
      </c>
      <c r="C32" s="95">
        <f>'706'!P30+'707'!Q22+'709'!E20+'710'!AS31+'711'!AA28+'712'!AY17+'713'!M13+'716'!AC31+'717'!F30+'718'!P31+'724'!H32+'729'!D31+'732'!G31+'733'!AL30+'777'!L30+'806'!O31</f>
        <v>390240077.69000006</v>
      </c>
      <c r="D32" s="95">
        <f>'706'!Q30+'707'!R22+'709'!F20+'710'!AT31+'711'!AB28+'712'!AZ17+'713'!N13+'716'!AD31+'717'!G30+'718'!Q31+'724'!I32+'729'!E31+'732'!H31+'733'!AM30+'777'!M30+'806'!P31</f>
        <v>351333953.95000005</v>
      </c>
      <c r="E32" s="89"/>
      <c r="F32" s="82"/>
      <c r="G32" s="83">
        <v>17000000</v>
      </c>
      <c r="H32" s="83">
        <v>154413024</v>
      </c>
      <c r="I32" s="83">
        <v>11982342</v>
      </c>
      <c r="J32" s="82">
        <v>138200</v>
      </c>
      <c r="K32" s="82">
        <v>269539</v>
      </c>
      <c r="L32" s="84">
        <v>37053846</v>
      </c>
      <c r="M32" s="84">
        <v>32200416</v>
      </c>
      <c r="N32" s="84"/>
      <c r="O32" s="81">
        <v>15625368</v>
      </c>
      <c r="P32" s="81">
        <v>442070</v>
      </c>
      <c r="Q32" s="81">
        <v>1312587</v>
      </c>
      <c r="R32" s="81">
        <v>1998200</v>
      </c>
      <c r="S32" s="85">
        <v>227000</v>
      </c>
      <c r="T32" s="81"/>
      <c r="U32" s="81">
        <v>202258</v>
      </c>
      <c r="V32" s="81">
        <v>15931002</v>
      </c>
      <c r="W32" s="81"/>
      <c r="X32" s="85">
        <v>101197100</v>
      </c>
      <c r="Y32" s="85">
        <v>247125</v>
      </c>
      <c r="Z32" s="85">
        <f t="shared" si="0"/>
        <v>390240077</v>
      </c>
      <c r="AA32" s="85">
        <f t="shared" si="1"/>
        <v>0.69000005722045898</v>
      </c>
      <c r="AB32" s="81"/>
    </row>
    <row r="33" spans="1:28" s="62" customFormat="1" ht="15.75">
      <c r="A33" s="81"/>
      <c r="B33" s="96" t="s">
        <v>18</v>
      </c>
      <c r="C33" s="95">
        <f>'705'!E16+'706'!P32+'707'!Q23+'709'!E21+'710'!AS32+'711'!AA29+'716'!AC32+'717'!F31+'718'!P32+'724'!H33+'729'!D32+'732'!G32+'733'!AL31+'777'!L31+'806'!O32</f>
        <v>230420989.92000002</v>
      </c>
      <c r="D33" s="95">
        <f>'705'!F16+'706'!Q32+'707'!R23+'709'!F21+'710'!AT32+'711'!AB29+'716'!AD32+'717'!G31+'718'!Q32+'724'!I33+'729'!E32+'732'!H32+'733'!AM31+'777'!M31+'806'!P32</f>
        <v>230063695.28</v>
      </c>
      <c r="E33" s="89"/>
      <c r="F33" s="82">
        <v>331621</v>
      </c>
      <c r="G33" s="83">
        <v>21478925</v>
      </c>
      <c r="H33" s="83">
        <v>26922800</v>
      </c>
      <c r="I33" s="83">
        <v>750696</v>
      </c>
      <c r="J33" s="82">
        <v>95600</v>
      </c>
      <c r="K33" s="82">
        <v>151892</v>
      </c>
      <c r="L33" s="84"/>
      <c r="M33" s="84"/>
      <c r="N33" s="84"/>
      <c r="O33" s="81">
        <v>66173446</v>
      </c>
      <c r="P33" s="81">
        <v>442070</v>
      </c>
      <c r="Q33" s="81">
        <v>1998399</v>
      </c>
      <c r="R33" s="81">
        <v>1909500</v>
      </c>
      <c r="S33" s="85">
        <v>151000</v>
      </c>
      <c r="T33" s="81"/>
      <c r="U33" s="81">
        <v>990500</v>
      </c>
      <c r="V33" s="81">
        <v>13537088</v>
      </c>
      <c r="W33" s="81"/>
      <c r="X33" s="85">
        <v>95040500</v>
      </c>
      <c r="Y33" s="85">
        <v>446952</v>
      </c>
      <c r="Z33" s="85">
        <f t="shared" si="0"/>
        <v>230420989</v>
      </c>
      <c r="AA33" s="85">
        <f t="shared" si="1"/>
        <v>0.92000001668930054</v>
      </c>
      <c r="AB33" s="81"/>
    </row>
    <row r="34" spans="1:28" s="62" customFormat="1" ht="15.75">
      <c r="A34" s="81"/>
      <c r="B34" s="96" t="s">
        <v>19</v>
      </c>
      <c r="C34" s="95">
        <f>'705'!E17+'706'!P31+'707'!Q24+'709'!E22+'710'!AS33+'711'!AA30+'712'!AY18+'716'!AC33+'717'!F32+'718'!P33+'724'!H34+'729'!D33+'730'!F11+'732'!G33+'733'!AL32+'777'!L32+'806'!O33</f>
        <v>350941573.28999996</v>
      </c>
      <c r="D34" s="95">
        <f>'705'!F17+'706'!Q31+'707'!R24+'709'!F22+'710'!AT33+'711'!AB30+'712'!AZ18+'716'!AD33+'717'!G32+'718'!Q33+'724'!I34+'729'!E33+'730'!G11+'732'!H33+'733'!AM32+'777'!M32+'806'!P33</f>
        <v>303316458.95999998</v>
      </c>
      <c r="E34" s="89"/>
      <c r="F34" s="82">
        <v>2669715</v>
      </c>
      <c r="G34" s="83">
        <v>46844829</v>
      </c>
      <c r="H34" s="83">
        <v>26619145</v>
      </c>
      <c r="I34" s="83">
        <v>48427</v>
      </c>
      <c r="J34" s="82">
        <v>1389667</v>
      </c>
      <c r="K34" s="82">
        <v>306356</v>
      </c>
      <c r="L34" s="84">
        <v>59121240</v>
      </c>
      <c r="M34" s="84"/>
      <c r="N34" s="84"/>
      <c r="O34" s="81">
        <v>45699829</v>
      </c>
      <c r="P34" s="81">
        <v>442070</v>
      </c>
      <c r="Q34" s="81">
        <v>2807298</v>
      </c>
      <c r="R34" s="81">
        <v>3189100</v>
      </c>
      <c r="S34" s="85">
        <v>208000</v>
      </c>
      <c r="T34" s="81">
        <v>494629</v>
      </c>
      <c r="U34" s="81">
        <v>3505800</v>
      </c>
      <c r="V34" s="81">
        <v>27592560</v>
      </c>
      <c r="W34" s="81"/>
      <c r="X34" s="85">
        <v>129499600</v>
      </c>
      <c r="Y34" s="85">
        <v>503308</v>
      </c>
      <c r="Z34" s="85">
        <f t="shared" si="0"/>
        <v>350941573</v>
      </c>
      <c r="AA34" s="85">
        <f t="shared" si="1"/>
        <v>0.28999996185302734</v>
      </c>
      <c r="AB34" s="81"/>
    </row>
    <row r="35" spans="1:28" s="62" customFormat="1" ht="15.75">
      <c r="A35" s="81"/>
      <c r="B35" s="96" t="s">
        <v>20</v>
      </c>
      <c r="C35" s="95">
        <f>'705'!E18+'706'!P33+'707'!Q25+'710'!AS34+'711'!AA31+'712'!AY19+'714'!E10+'716'!AC34+'717'!F33+'718'!P34+'724'!H35+'729'!D34+'732'!G34+'733'!AL33+'777'!L33+'806'!O34</f>
        <v>233192609.94</v>
      </c>
      <c r="D35" s="95">
        <f>'705'!F18+'706'!Q33+'707'!R25+'710'!AT34+'711'!AB31+'712'!AZ19+'714'!F10+'716'!AD34+'717'!G33+'718'!Q34+'724'!I35+'729'!E34+'732'!H34+'733'!AM33+'777'!M33+'806'!P34</f>
        <v>207181890.31999999</v>
      </c>
      <c r="E35" s="89"/>
      <c r="F35" s="82">
        <v>21758</v>
      </c>
      <c r="G35" s="83">
        <v>8000000</v>
      </c>
      <c r="H35" s="83">
        <v>34077104</v>
      </c>
      <c r="I35" s="83"/>
      <c r="J35" s="82">
        <v>20226827</v>
      </c>
      <c r="K35" s="82">
        <v>260433</v>
      </c>
      <c r="L35" s="84">
        <v>24692246</v>
      </c>
      <c r="M35" s="84"/>
      <c r="N35" s="84">
        <v>1172832</v>
      </c>
      <c r="O35" s="81">
        <v>15566494</v>
      </c>
      <c r="P35" s="81">
        <v>442070</v>
      </c>
      <c r="Q35" s="81">
        <v>1706541</v>
      </c>
      <c r="R35" s="81">
        <v>1477300</v>
      </c>
      <c r="S35" s="85">
        <v>131000</v>
      </c>
      <c r="T35" s="81"/>
      <c r="U35" s="81">
        <v>353951</v>
      </c>
      <c r="V35" s="81">
        <v>26555998</v>
      </c>
      <c r="W35" s="81"/>
      <c r="X35" s="85">
        <v>98049300</v>
      </c>
      <c r="Y35" s="85">
        <v>458755</v>
      </c>
      <c r="Z35" s="85">
        <f t="shared" si="0"/>
        <v>233192609</v>
      </c>
      <c r="AA35" s="85">
        <f t="shared" si="1"/>
        <v>0.93999999761581421</v>
      </c>
      <c r="AB35" s="81"/>
    </row>
    <row r="36" spans="1:28" s="62" customFormat="1" ht="15.75">
      <c r="A36" s="81"/>
      <c r="B36" s="96" t="s">
        <v>46</v>
      </c>
      <c r="C36" s="95">
        <f>'706'!P34+'707'!Q26+'709'!E23+'711'!AA32+'716'!AC35+'717'!F34+'718'!P35+'724'!H36+'729'!D35+'732'!G35+'733'!AL34+'777'!L34+'806'!O35</f>
        <v>138396820.94</v>
      </c>
      <c r="D36" s="95">
        <f>'706'!Q34+'707'!R26+'709'!F23+'711'!AB32+'716'!AD35+'717'!G34+'718'!Q35+'724'!I36+'729'!E35+'732'!H35+'733'!AM34+'777'!M34+'806'!P35</f>
        <v>137923277.87</v>
      </c>
      <c r="E36" s="89"/>
      <c r="F36" s="82"/>
      <c r="G36" s="83">
        <v>13000000</v>
      </c>
      <c r="H36" s="83">
        <v>34733375</v>
      </c>
      <c r="I36" s="83">
        <v>4345286</v>
      </c>
      <c r="J36" s="82"/>
      <c r="K36" s="82">
        <v>251114</v>
      </c>
      <c r="L36" s="84"/>
      <c r="M36" s="84"/>
      <c r="N36" s="84"/>
      <c r="O36" s="81">
        <v>9016790</v>
      </c>
      <c r="P36" s="81">
        <v>442070</v>
      </c>
      <c r="Q36" s="81">
        <v>2159462</v>
      </c>
      <c r="R36" s="81">
        <v>1654900</v>
      </c>
      <c r="S36" s="85">
        <v>152000</v>
      </c>
      <c r="T36" s="81"/>
      <c r="U36" s="81">
        <v>426186</v>
      </c>
      <c r="V36" s="81">
        <v>7209704</v>
      </c>
      <c r="W36" s="81"/>
      <c r="X36" s="85">
        <v>64751400</v>
      </c>
      <c r="Y36" s="85">
        <v>254533</v>
      </c>
      <c r="Z36" s="85">
        <f t="shared" si="0"/>
        <v>138396820</v>
      </c>
      <c r="AA36" s="85">
        <f t="shared" si="1"/>
        <v>0.93999999761581421</v>
      </c>
      <c r="AB36" s="81"/>
    </row>
    <row r="37" spans="1:28" s="62" customFormat="1" ht="15.75">
      <c r="A37" s="81"/>
      <c r="B37" s="96" t="s">
        <v>47</v>
      </c>
      <c r="C37" s="95">
        <f>'706'!P35+'707'!Q27+'710'!AS35+'711'!AA33+'712'!AY20+'716'!AC36+'717'!F35+'718'!P36+'724'!H37+'729'!D36+'732'!G36+'733'!AL35+'777'!L35+'806'!O36</f>
        <v>351799544.31000006</v>
      </c>
      <c r="D37" s="95">
        <f>'706'!Q35+'707'!R27+'710'!AT35+'711'!AB33+'712'!AZ20+'716'!AD36+'717'!G35+'718'!Q36+'724'!I37+'729'!E36+'732'!H36+'733'!AM35+'777'!M35+'806'!P36</f>
        <v>347582831.54000002</v>
      </c>
      <c r="E37" s="89"/>
      <c r="F37" s="82"/>
      <c r="G37" s="83">
        <v>21000000</v>
      </c>
      <c r="H37" s="83">
        <v>53295531</v>
      </c>
      <c r="I37" s="83"/>
      <c r="J37" s="82">
        <v>24266020</v>
      </c>
      <c r="K37" s="82">
        <v>2779551</v>
      </c>
      <c r="L37" s="84">
        <v>28659535</v>
      </c>
      <c r="M37" s="84"/>
      <c r="N37" s="84"/>
      <c r="O37" s="81">
        <v>18426429</v>
      </c>
      <c r="P37" s="81">
        <v>442070</v>
      </c>
      <c r="Q37" s="81">
        <v>1954562</v>
      </c>
      <c r="R37" s="81">
        <v>2505500</v>
      </c>
      <c r="S37" s="85">
        <v>241000</v>
      </c>
      <c r="T37" s="81"/>
      <c r="U37" s="81">
        <v>423778</v>
      </c>
      <c r="V37" s="81">
        <v>24588787</v>
      </c>
      <c r="W37" s="81"/>
      <c r="X37" s="85">
        <v>172976700</v>
      </c>
      <c r="Y37" s="85">
        <v>240082</v>
      </c>
      <c r="Z37" s="85">
        <f t="shared" si="0"/>
        <v>351799545</v>
      </c>
      <c r="AA37" s="85">
        <f t="shared" si="1"/>
        <v>-0.68999993801116943</v>
      </c>
      <c r="AB37" s="81"/>
    </row>
    <row r="38" spans="1:28" s="62" customFormat="1" ht="15.75">
      <c r="A38" s="81"/>
      <c r="B38" s="96" t="s">
        <v>48</v>
      </c>
      <c r="C38" s="95">
        <f>'706'!P36+'707'!Q28+'710'!AS36+'711'!AA34+'712'!AY21+'716'!AC37+'717'!F36+'718'!P37+'724'!H38+'729'!D37+'730'!F12+'732'!G37+'733'!AL36+'777'!L36+'806'!O37</f>
        <v>341330881.5</v>
      </c>
      <c r="D38" s="95">
        <f>'706'!Q36+'707'!R28+'710'!AT36+'711'!AB34+'712'!AZ21+'716'!AD37+'717'!G36+'718'!Q37+'724'!I38+'729'!E37+'730'!G12+'732'!H37+'733'!AM36+'777'!M36+'806'!P37</f>
        <v>312827662.12</v>
      </c>
      <c r="E38" s="89"/>
      <c r="F38" s="82"/>
      <c r="G38" s="83">
        <v>29999999</v>
      </c>
      <c r="H38" s="83">
        <v>12590053</v>
      </c>
      <c r="I38" s="83"/>
      <c r="J38" s="82">
        <v>2342300</v>
      </c>
      <c r="K38" s="82">
        <v>2223182</v>
      </c>
      <c r="L38" s="84">
        <v>144708507</v>
      </c>
      <c r="M38" s="84"/>
      <c r="N38" s="84"/>
      <c r="O38" s="81">
        <v>19841270</v>
      </c>
      <c r="P38" s="81">
        <v>442070</v>
      </c>
      <c r="Q38" s="81">
        <v>215501</v>
      </c>
      <c r="R38" s="81">
        <v>1551500</v>
      </c>
      <c r="S38" s="85">
        <v>92000</v>
      </c>
      <c r="T38" s="81">
        <v>922874</v>
      </c>
      <c r="U38" s="81">
        <v>409331</v>
      </c>
      <c r="V38" s="81">
        <v>13407372</v>
      </c>
      <c r="W38" s="81"/>
      <c r="X38" s="85">
        <v>112217800</v>
      </c>
      <c r="Y38" s="85">
        <v>367123</v>
      </c>
      <c r="Z38" s="85">
        <f t="shared" si="0"/>
        <v>341330882</v>
      </c>
      <c r="AA38" s="85">
        <f t="shared" si="1"/>
        <v>-0.5</v>
      </c>
      <c r="AB38" s="81"/>
    </row>
    <row r="39" spans="1:28" s="62" customFormat="1" ht="15.75">
      <c r="A39" s="81"/>
      <c r="B39" s="96" t="s">
        <v>49</v>
      </c>
      <c r="C39" s="95">
        <f>'706'!P37+'707'!Q29+'709'!E24+'710'!AS37+'711'!AA35+'712'!AY22+'716'!AC38+'717'!F37+'718'!P38+'724'!H39+'729'!D38+'732'!G38+'733'!AL37+'777'!L37+'806'!O38</f>
        <v>570388415.12</v>
      </c>
      <c r="D39" s="95">
        <f>'706'!Q37+'707'!R29+'709'!F24+'710'!AT37+'711'!AB35+'712'!AZ22+'716'!AD38+'717'!G37+'718'!Q38+'724'!I39+'729'!E38+'732'!H38+'733'!AM37+'777'!M37+'806'!P38</f>
        <v>560180660.11000001</v>
      </c>
      <c r="E39" s="89"/>
      <c r="F39" s="82"/>
      <c r="G39" s="83">
        <v>114613690</v>
      </c>
      <c r="H39" s="83">
        <v>68716292</v>
      </c>
      <c r="I39" s="83">
        <v>7455400</v>
      </c>
      <c r="J39" s="82">
        <v>25851930</v>
      </c>
      <c r="K39" s="82">
        <v>4565809</v>
      </c>
      <c r="L39" s="84">
        <v>29707312</v>
      </c>
      <c r="M39" s="84"/>
      <c r="N39" s="84"/>
      <c r="O39" s="81">
        <v>154063011</v>
      </c>
      <c r="P39" s="81">
        <v>442070</v>
      </c>
      <c r="Q39" s="81">
        <v>2127293</v>
      </c>
      <c r="R39" s="81">
        <v>2919100</v>
      </c>
      <c r="S39" s="85">
        <v>203000</v>
      </c>
      <c r="T39" s="81"/>
      <c r="U39" s="81">
        <v>635667</v>
      </c>
      <c r="V39" s="81">
        <v>68760513</v>
      </c>
      <c r="W39" s="81"/>
      <c r="X39" s="85">
        <v>89469300</v>
      </c>
      <c r="Y39" s="85">
        <v>858029</v>
      </c>
      <c r="Z39" s="85">
        <f t="shared" si="0"/>
        <v>570388416</v>
      </c>
      <c r="AA39" s="85">
        <f t="shared" si="1"/>
        <v>-0.87999999523162842</v>
      </c>
      <c r="AB39" s="81"/>
    </row>
    <row r="40" spans="1:28" s="62" customFormat="1" ht="15.75">
      <c r="A40" s="81"/>
      <c r="B40" s="96" t="s">
        <v>50</v>
      </c>
      <c r="C40" s="95">
        <f>'706'!P38+'707'!Q30+'711'!AA36+'712'!AY23+'716'!AC39+'717'!F38+'718'!P39+'724'!H40+'729'!D39+'732'!G39+'733'!AL38+'777'!L38+'806'!O39</f>
        <v>403688827.13</v>
      </c>
      <c r="D40" s="95">
        <f>'706'!Q38+'707'!R30+'711'!AB36+'712'!AZ23+'716'!AD39+'717'!G38+'718'!Q39+'724'!I40+'729'!E39+'732'!H39+'733'!AM38+'777'!M38+'806'!P39</f>
        <v>388317002.70000005</v>
      </c>
      <c r="E40" s="89"/>
      <c r="F40" s="82"/>
      <c r="G40" s="83">
        <v>62713455</v>
      </c>
      <c r="H40" s="83">
        <v>58420853</v>
      </c>
      <c r="I40" s="83"/>
      <c r="J40" s="82"/>
      <c r="K40" s="82">
        <v>111483</v>
      </c>
      <c r="L40" s="84">
        <v>22007701</v>
      </c>
      <c r="M40" s="84"/>
      <c r="N40" s="84"/>
      <c r="O40" s="81">
        <v>72852860</v>
      </c>
      <c r="P40" s="81">
        <v>442070</v>
      </c>
      <c r="Q40" s="81">
        <v>2112680</v>
      </c>
      <c r="R40" s="81">
        <v>5705200</v>
      </c>
      <c r="S40" s="85">
        <v>84000</v>
      </c>
      <c r="T40" s="81"/>
      <c r="U40" s="81">
        <v>876450</v>
      </c>
      <c r="V40" s="81">
        <v>44192361</v>
      </c>
      <c r="W40" s="81"/>
      <c r="X40" s="85">
        <v>133750200</v>
      </c>
      <c r="Y40" s="85">
        <v>419514</v>
      </c>
      <c r="Z40" s="85">
        <f t="shared" si="0"/>
        <v>403688827</v>
      </c>
      <c r="AA40" s="85">
        <f t="shared" si="1"/>
        <v>0.12999999523162842</v>
      </c>
      <c r="AB40" s="81"/>
    </row>
    <row r="41" spans="1:28" s="62" customFormat="1" ht="15.75">
      <c r="A41" s="81"/>
      <c r="B41" s="96" t="s">
        <v>21</v>
      </c>
      <c r="C41" s="95">
        <f>'705'!E19+'706'!P39+'707'!Q31+'710'!AS38+'711'!AA37+'712'!AY24+'716'!AC40+'717'!F39+'718'!P40+'724'!H41+'729'!D40+'732'!G40+'733'!AL39+'777'!L39+'806'!O40</f>
        <v>202049197.14999998</v>
      </c>
      <c r="D41" s="95">
        <f>'705'!F19+'706'!Q39+'707'!R31+'710'!AT38+'711'!AB37+'712'!AZ24+'716'!AD40+'717'!F39+'718'!Q40+'724'!I41+'729'!E40+'732'!H40+'733'!AM39+'777'!M39+'806'!P40</f>
        <v>197190484.56</v>
      </c>
      <c r="E41" s="89"/>
      <c r="F41" s="82">
        <v>325906</v>
      </c>
      <c r="G41" s="83">
        <v>20000000</v>
      </c>
      <c r="H41" s="83">
        <v>22418319</v>
      </c>
      <c r="I41" s="83"/>
      <c r="J41" s="82">
        <v>14379074</v>
      </c>
      <c r="K41" s="82">
        <v>271030</v>
      </c>
      <c r="L41" s="84">
        <v>5817077</v>
      </c>
      <c r="M41" s="84"/>
      <c r="N41" s="84"/>
      <c r="O41" s="81">
        <v>12306832</v>
      </c>
      <c r="P41" s="81">
        <v>442070</v>
      </c>
      <c r="Q41" s="81">
        <v>161526</v>
      </c>
      <c r="R41" s="81">
        <v>2480500</v>
      </c>
      <c r="S41" s="85">
        <v>177000</v>
      </c>
      <c r="T41" s="81"/>
      <c r="U41" s="81">
        <v>264861</v>
      </c>
      <c r="V41" s="81">
        <v>15463295</v>
      </c>
      <c r="W41" s="81"/>
      <c r="X41" s="85">
        <v>107042000</v>
      </c>
      <c r="Y41" s="85">
        <v>499707</v>
      </c>
      <c r="Z41" s="85">
        <f t="shared" si="0"/>
        <v>202049197</v>
      </c>
      <c r="AA41" s="85">
        <f t="shared" si="1"/>
        <v>0.14999997615814209</v>
      </c>
      <c r="AB41" s="81"/>
    </row>
    <row r="42" spans="1:28" s="62" customFormat="1" ht="15.75">
      <c r="A42" s="81"/>
      <c r="B42" s="96" t="s">
        <v>51</v>
      </c>
      <c r="C42" s="95">
        <f>'706'!P40+'707'!Q32+'710'!AS39+'711'!AA38+'716'!AC41+'717'!F40+'718'!P41+'724'!H42+'729'!D41+'732'!G41+'733'!AL40+'777'!L40+'806'!O41</f>
        <v>239426240.05000001</v>
      </c>
      <c r="D42" s="95">
        <f>'706'!Q40+'707'!R32+'710'!AT39+'711'!AB38+'716'!AD41+'717'!G40+'718'!Q41+'724'!I42+'729'!E41+'732'!H41+'733'!AM40+'777'!M40+'806'!P41</f>
        <v>238482142.66999999</v>
      </c>
      <c r="E42" s="89"/>
      <c r="F42" s="82"/>
      <c r="G42" s="83">
        <v>22000000</v>
      </c>
      <c r="H42" s="83">
        <v>62066504</v>
      </c>
      <c r="I42" s="83"/>
      <c r="J42" s="82">
        <v>1007011</v>
      </c>
      <c r="K42" s="82">
        <v>192397</v>
      </c>
      <c r="L42" s="84"/>
      <c r="M42" s="84"/>
      <c r="N42" s="84"/>
      <c r="O42" s="81">
        <v>35273892</v>
      </c>
      <c r="P42" s="81">
        <v>442070</v>
      </c>
      <c r="Q42" s="81">
        <v>4023971</v>
      </c>
      <c r="R42" s="81">
        <v>1565900</v>
      </c>
      <c r="S42" s="85">
        <v>106000</v>
      </c>
      <c r="T42" s="81"/>
      <c r="U42" s="81">
        <v>459896</v>
      </c>
      <c r="V42" s="81">
        <v>17396940</v>
      </c>
      <c r="W42" s="81"/>
      <c r="X42" s="85">
        <v>94561700</v>
      </c>
      <c r="Y42" s="85">
        <v>329959</v>
      </c>
      <c r="Z42" s="85">
        <f t="shared" si="0"/>
        <v>239426240</v>
      </c>
      <c r="AA42" s="85">
        <f t="shared" si="1"/>
        <v>5.0000011920928955E-2</v>
      </c>
      <c r="AB42" s="81"/>
    </row>
    <row r="43" spans="1:28" s="62" customFormat="1" ht="15.75">
      <c r="A43" s="81"/>
      <c r="B43" s="96" t="s">
        <v>22</v>
      </c>
      <c r="C43" s="95">
        <f>'705'!E20+'706'!P41+'707'!Q33+'709'!E25+'710'!AS40+'711'!AA39+'712'!AY25+'716'!AC42+'717'!F41+'718'!P42+'724'!H43+'729'!D42+'732'!G42+'733'!AL41+'777'!L41+'806'!O42</f>
        <v>191148711.81999999</v>
      </c>
      <c r="D43" s="95">
        <f>'705'!F20+'706'!Q41+'707'!R33+'709'!F25+'710'!AT40+'711'!AB39+'712'!AZ25+'716'!AD42+'717'!G41+'718'!Q42+'724'!I43+'729'!E42+'732'!H42+'733'!AM41+'777'!M41+'806'!P42</f>
        <v>189445088.64999998</v>
      </c>
      <c r="E43" s="89"/>
      <c r="F43" s="82">
        <v>85664</v>
      </c>
      <c r="G43" s="83">
        <v>16000000</v>
      </c>
      <c r="H43" s="83">
        <v>17293025</v>
      </c>
      <c r="I43" s="83">
        <v>7777245</v>
      </c>
      <c r="J43" s="82">
        <v>77400</v>
      </c>
      <c r="K43" s="82">
        <v>312623</v>
      </c>
      <c r="L43" s="84">
        <v>30484329</v>
      </c>
      <c r="M43" s="84"/>
      <c r="N43" s="84"/>
      <c r="O43" s="81">
        <v>10278780</v>
      </c>
      <c r="P43" s="81">
        <v>442070</v>
      </c>
      <c r="Q43" s="81">
        <v>1844527</v>
      </c>
      <c r="R43" s="81">
        <v>1555900</v>
      </c>
      <c r="S43" s="85">
        <v>165000</v>
      </c>
      <c r="T43" s="81"/>
      <c r="U43" s="81">
        <v>130023</v>
      </c>
      <c r="V43" s="81">
        <v>18085430</v>
      </c>
      <c r="W43" s="81"/>
      <c r="X43" s="85">
        <v>86087300</v>
      </c>
      <c r="Y43" s="85">
        <v>529395</v>
      </c>
      <c r="Z43" s="85">
        <f t="shared" si="0"/>
        <v>191148711</v>
      </c>
      <c r="AA43" s="85">
        <f t="shared" si="1"/>
        <v>0.81999999284744263</v>
      </c>
      <c r="AB43" s="81"/>
    </row>
    <row r="44" spans="1:28" s="62" customFormat="1" ht="15.75">
      <c r="A44" s="81"/>
      <c r="B44" s="96" t="s">
        <v>52</v>
      </c>
      <c r="C44" s="95">
        <f>'706'!P42+'707'!Q34+'709'!E26+'710'!AS41+'711'!AA40+'716'!AC43+'717'!F42+'718'!P43+'724'!H44+'729'!D43+'732'!G43+'733'!AL42+'777'!L42+'806'!O43+'712'!AY26</f>
        <v>264995803.04999998</v>
      </c>
      <c r="D44" s="95">
        <f>'706'!Q42+'707'!R34+'709'!F26+'710'!AT41+'711'!AB40+'712'!AZ26+'716'!AD43+'717'!G42+'718'!Q43+'724'!I44+'729'!E43+'732'!H43+'733'!AM42+'777'!M42+'806'!P43</f>
        <v>259705995.65000001</v>
      </c>
      <c r="E44" s="89"/>
      <c r="F44" s="82"/>
      <c r="G44" s="83">
        <v>24800746</v>
      </c>
      <c r="H44" s="83">
        <v>25261942</v>
      </c>
      <c r="I44" s="83">
        <v>3378858</v>
      </c>
      <c r="J44" s="82">
        <v>96300</v>
      </c>
      <c r="K44" s="82">
        <v>413569</v>
      </c>
      <c r="L44" s="84">
        <v>84166147</v>
      </c>
      <c r="M44" s="84"/>
      <c r="N44" s="84"/>
      <c r="O44" s="81">
        <v>24779787</v>
      </c>
      <c r="P44" s="81">
        <v>442070</v>
      </c>
      <c r="Q44" s="81">
        <v>1940510</v>
      </c>
      <c r="R44" s="81">
        <v>1477700</v>
      </c>
      <c r="S44" s="85">
        <v>129000</v>
      </c>
      <c r="T44" s="81"/>
      <c r="U44" s="81">
        <v>103537</v>
      </c>
      <c r="V44" s="81">
        <v>14234406</v>
      </c>
      <c r="W44" s="81"/>
      <c r="X44" s="85">
        <v>83208900</v>
      </c>
      <c r="Y44" s="85">
        <v>562331</v>
      </c>
      <c r="Z44" s="85">
        <f t="shared" si="0"/>
        <v>264995803</v>
      </c>
      <c r="AA44" s="85">
        <f t="shared" si="1"/>
        <v>4.9999982118606567E-2</v>
      </c>
      <c r="AB44" s="81"/>
    </row>
    <row r="45" spans="1:28" s="62" customFormat="1" ht="15.75">
      <c r="A45" s="81"/>
      <c r="B45" s="96" t="s">
        <v>53</v>
      </c>
      <c r="C45" s="95">
        <f>'706'!P43+'707'!Q35+'711'!AA41+'712'!AY27+'716'!AC44+'717'!F43+'718'!P44+'724'!H45+'729'!D44+'732'!G44+'733'!AL43+'777'!L43+'806'!O44</f>
        <v>261204838.25999999</v>
      </c>
      <c r="D45" s="95">
        <f>'706'!Q43+'707'!R35+'711'!AB41+'712'!AZ27+'716'!AD44+'717'!G43+'718'!Q44+'724'!I45+'729'!E44+'732'!H44+'733'!AM43+'777'!M43+'806'!P44</f>
        <v>260291484.89000002</v>
      </c>
      <c r="E45" s="89"/>
      <c r="F45" s="82"/>
      <c r="G45" s="83">
        <v>21000000</v>
      </c>
      <c r="H45" s="83">
        <v>14116609</v>
      </c>
      <c r="I45" s="83"/>
      <c r="J45" s="82"/>
      <c r="K45" s="82">
        <v>340049</v>
      </c>
      <c r="L45" s="84">
        <v>73744737</v>
      </c>
      <c r="M45" s="84"/>
      <c r="N45" s="84"/>
      <c r="O45" s="81">
        <v>9730750</v>
      </c>
      <c r="P45" s="81">
        <v>442070</v>
      </c>
      <c r="Q45" s="81">
        <v>1724562</v>
      </c>
      <c r="R45" s="81">
        <v>1932500</v>
      </c>
      <c r="S45" s="85">
        <v>113000</v>
      </c>
      <c r="T45" s="81"/>
      <c r="U45" s="81">
        <v>120392</v>
      </c>
      <c r="V45" s="81">
        <v>17024917</v>
      </c>
      <c r="W45" s="81"/>
      <c r="X45" s="85">
        <v>120457400</v>
      </c>
      <c r="Y45" s="85">
        <v>457853</v>
      </c>
      <c r="Z45" s="85">
        <f t="shared" si="0"/>
        <v>261204839</v>
      </c>
      <c r="AA45" s="85">
        <f t="shared" si="1"/>
        <v>-0.74000000953674316</v>
      </c>
      <c r="AB45" s="81"/>
    </row>
    <row r="46" spans="1:28" s="62" customFormat="1" ht="15.75">
      <c r="A46" s="81"/>
      <c r="B46" s="96" t="s">
        <v>200</v>
      </c>
      <c r="C46" s="95">
        <f>'705'!E21+'707'!Q36+'710'!AS42+'711'!AA42+'712'!AY28+'714'!E11+'718'!P45+'732'!G45+'733'!AL44+'734'!K9+'734'!K10+'777'!L44</f>
        <v>616009210.8499999</v>
      </c>
      <c r="D46" s="95"/>
      <c r="E46" s="89"/>
      <c r="F46" s="82">
        <v>823135</v>
      </c>
      <c r="G46" s="83"/>
      <c r="H46" s="83">
        <v>281095</v>
      </c>
      <c r="I46" s="83"/>
      <c r="J46" s="82">
        <v>444</v>
      </c>
      <c r="K46" s="82">
        <v>70</v>
      </c>
      <c r="L46" s="84">
        <v>389803407</v>
      </c>
      <c r="M46" s="84"/>
      <c r="N46" s="84">
        <v>164099</v>
      </c>
      <c r="O46" s="81"/>
      <c r="P46" s="81"/>
      <c r="Q46" s="81">
        <v>3593547</v>
      </c>
      <c r="R46" s="81"/>
      <c r="S46" s="81"/>
      <c r="T46" s="81"/>
      <c r="U46" s="81">
        <v>1581</v>
      </c>
      <c r="V46" s="81">
        <v>2861053</v>
      </c>
      <c r="W46" s="81">
        <v>127435680</v>
      </c>
      <c r="X46" s="85">
        <v>91045100</v>
      </c>
      <c r="Y46" s="85"/>
      <c r="Z46" s="85">
        <f t="shared" si="0"/>
        <v>616009211</v>
      </c>
      <c r="AA46" s="85">
        <f t="shared" si="1"/>
        <v>-0.15000009536743164</v>
      </c>
      <c r="AB46" s="81"/>
    </row>
    <row r="47" spans="1:28" s="63" customFormat="1" ht="15.75">
      <c r="A47" s="86"/>
      <c r="B47" s="97" t="s">
        <v>198</v>
      </c>
      <c r="C47" s="98" t="e">
        <f>SUM(C9:C46)</f>
        <v>#REF!</v>
      </c>
      <c r="D47" s="98" t="e">
        <f>SUM(D9:D46)</f>
        <v>#REF!</v>
      </c>
      <c r="E47" s="90">
        <f t="shared" ref="E47:I47" si="2">SUM(E9:E46)</f>
        <v>49991700</v>
      </c>
      <c r="F47" s="87">
        <f>SUM(F9:F46)</f>
        <v>5144856</v>
      </c>
      <c r="G47" s="87">
        <f t="shared" si="2"/>
        <v>4514925063</v>
      </c>
      <c r="H47" s="87">
        <f t="shared" si="2"/>
        <v>1064754551</v>
      </c>
      <c r="I47" s="87">
        <f t="shared" si="2"/>
        <v>76077822</v>
      </c>
      <c r="J47" s="87">
        <f t="shared" ref="J47:Y47" si="3">SUM(J9:J46)</f>
        <v>10812912535</v>
      </c>
      <c r="K47" s="87">
        <f t="shared" si="3"/>
        <v>245655688</v>
      </c>
      <c r="L47" s="87">
        <f t="shared" si="3"/>
        <v>4946436767</v>
      </c>
      <c r="M47" s="87">
        <f t="shared" si="3"/>
        <v>188478883</v>
      </c>
      <c r="N47" s="87">
        <f t="shared" si="3"/>
        <v>6951900</v>
      </c>
      <c r="O47" s="87">
        <f t="shared" si="3"/>
        <v>2486760003</v>
      </c>
      <c r="P47" s="87">
        <f t="shared" si="3"/>
        <v>20777290</v>
      </c>
      <c r="Q47" s="87">
        <f t="shared" si="3"/>
        <v>157818607</v>
      </c>
      <c r="R47" s="87">
        <f t="shared" si="3"/>
        <v>94705200</v>
      </c>
      <c r="S47" s="87">
        <f t="shared" si="3"/>
        <v>4639200</v>
      </c>
      <c r="T47" s="87">
        <f t="shared" si="3"/>
        <v>10386328</v>
      </c>
      <c r="U47" s="87">
        <f t="shared" si="3"/>
        <v>29221481</v>
      </c>
      <c r="V47" s="87">
        <f t="shared" si="3"/>
        <v>1820721722</v>
      </c>
      <c r="W47" s="87">
        <f t="shared" si="3"/>
        <v>254237107</v>
      </c>
      <c r="X47" s="87">
        <f t="shared" si="3"/>
        <v>5639962000</v>
      </c>
      <c r="Y47" s="87">
        <f t="shared" si="3"/>
        <v>39441687</v>
      </c>
      <c r="Z47" s="85">
        <f t="shared" si="0"/>
        <v>32470000390</v>
      </c>
      <c r="AA47" s="85" t="e">
        <f t="shared" si="1"/>
        <v>#REF!</v>
      </c>
      <c r="AB47" s="86"/>
    </row>
    <row r="48" spans="1:28">
      <c r="H48">
        <v>5</v>
      </c>
      <c r="I48" s="64">
        <v>2</v>
      </c>
      <c r="X48" s="64"/>
    </row>
    <row r="49" spans="2:24" ht="15.75">
      <c r="B49" s="101"/>
      <c r="C49" s="102"/>
      <c r="I49" s="64"/>
      <c r="X49" s="64"/>
    </row>
    <row r="50" spans="2:24">
      <c r="B50" s="101"/>
      <c r="C50" s="103"/>
      <c r="F50" s="72"/>
    </row>
    <row r="51" spans="2:24">
      <c r="B51" s="101"/>
      <c r="C51" s="104"/>
    </row>
    <row r="52" spans="2:24">
      <c r="B52" s="101"/>
      <c r="C52" s="104"/>
    </row>
    <row r="53" spans="2:24">
      <c r="B53" s="101"/>
      <c r="C53" s="101"/>
    </row>
    <row r="54" spans="2:24">
      <c r="B54" s="101"/>
      <c r="C54" s="101"/>
    </row>
  </sheetData>
  <mergeCells count="3">
    <mergeCell ref="B2:D2"/>
    <mergeCell ref="B4:B7"/>
    <mergeCell ref="C4:D7"/>
  </mergeCells>
  <pageMargins left="0.15748031496062992" right="0.18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17"/>
  <sheetViews>
    <sheetView topLeftCell="B1" workbookViewId="0">
      <pane xSplit="1" ySplit="8" topLeftCell="C9" activePane="bottomRight" state="frozen"/>
      <selection activeCell="B1" sqref="B1"/>
      <selection pane="topRight" activeCell="C1" sqref="C1"/>
      <selection pane="bottomLeft" activeCell="B9" sqref="B9"/>
      <selection pane="bottomRight" activeCell="K16" activeCellId="4" sqref="C16 E16 G16 I16 K16"/>
    </sheetView>
  </sheetViews>
  <sheetFormatPr defaultRowHeight="12.75"/>
  <cols>
    <col min="1" max="1" width="0" style="243" hidden="1" customWidth="1"/>
    <col min="2" max="2" width="23.85546875" style="243" customWidth="1"/>
    <col min="3" max="3" width="11" style="260" customWidth="1"/>
    <col min="4" max="4" width="9.85546875" style="260" customWidth="1"/>
    <col min="5" max="6" width="9.140625" style="260"/>
    <col min="7" max="7" width="10.140625" style="260" customWidth="1"/>
    <col min="8" max="8" width="9.7109375" style="260" customWidth="1"/>
    <col min="9" max="9" width="10.28515625" style="260" customWidth="1"/>
    <col min="10" max="10" width="10.42578125" style="260" customWidth="1"/>
    <col min="11" max="12" width="9.140625" style="260"/>
    <col min="13" max="13" width="11.85546875" style="260" customWidth="1"/>
    <col min="14" max="14" width="10.85546875" style="260" customWidth="1"/>
    <col min="15" max="16384" width="9.140625" style="243"/>
  </cols>
  <sheetData>
    <row r="1" spans="2:14">
      <c r="B1" s="240"/>
      <c r="C1" s="241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2:14" ht="15" customHeight="1">
      <c r="B2" s="499" t="s">
        <v>100</v>
      </c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</row>
    <row r="3" spans="2:14">
      <c r="B3" s="240"/>
      <c r="C3" s="241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</row>
    <row r="4" spans="2:14">
      <c r="B4" s="240"/>
      <c r="C4" s="241"/>
      <c r="D4" s="242"/>
      <c r="E4" s="242"/>
      <c r="F4" s="242"/>
      <c r="G4" s="242"/>
      <c r="H4" s="242"/>
      <c r="I4" s="242"/>
      <c r="J4" s="242"/>
      <c r="K4" s="242"/>
      <c r="L4" s="242"/>
      <c r="M4" s="502" t="s">
        <v>24</v>
      </c>
      <c r="N4" s="502"/>
    </row>
    <row r="5" spans="2:14" s="244" customFormat="1" ht="18.75" customHeight="1">
      <c r="B5" s="503" t="s">
        <v>7</v>
      </c>
      <c r="C5" s="504" t="s">
        <v>60</v>
      </c>
      <c r="D5" s="504"/>
      <c r="E5" s="504" t="s">
        <v>60</v>
      </c>
      <c r="F5" s="504"/>
      <c r="G5" s="504" t="s">
        <v>60</v>
      </c>
      <c r="H5" s="504"/>
      <c r="I5" s="504" t="s">
        <v>60</v>
      </c>
      <c r="J5" s="504"/>
      <c r="K5" s="504" t="s">
        <v>60</v>
      </c>
      <c r="L5" s="504"/>
      <c r="M5" s="505" t="s">
        <v>23</v>
      </c>
      <c r="N5" s="505"/>
    </row>
    <row r="6" spans="2:14" s="245" customFormat="1" ht="138.75" customHeight="1">
      <c r="B6" s="503"/>
      <c r="C6" s="500" t="s">
        <v>101</v>
      </c>
      <c r="D6" s="500"/>
      <c r="E6" s="500" t="s">
        <v>102</v>
      </c>
      <c r="F6" s="500"/>
      <c r="G6" s="500" t="s">
        <v>103</v>
      </c>
      <c r="H6" s="500"/>
      <c r="I6" s="500" t="s">
        <v>104</v>
      </c>
      <c r="J6" s="500"/>
      <c r="K6" s="500" t="s">
        <v>105</v>
      </c>
      <c r="L6" s="500"/>
      <c r="M6" s="505"/>
      <c r="N6" s="505"/>
    </row>
    <row r="7" spans="2:14" s="246" customFormat="1" ht="23.25" customHeight="1">
      <c r="B7" s="503"/>
      <c r="C7" s="501" t="s">
        <v>5</v>
      </c>
      <c r="D7" s="501"/>
      <c r="E7" s="501" t="s">
        <v>5</v>
      </c>
      <c r="F7" s="501"/>
      <c r="G7" s="501" t="s">
        <v>5</v>
      </c>
      <c r="H7" s="501"/>
      <c r="I7" s="501" t="s">
        <v>5</v>
      </c>
      <c r="J7" s="501"/>
      <c r="K7" s="501" t="s">
        <v>5</v>
      </c>
      <c r="L7" s="501"/>
      <c r="M7" s="505"/>
      <c r="N7" s="505"/>
    </row>
    <row r="8" spans="2:14">
      <c r="B8" s="503"/>
      <c r="C8" s="247" t="s">
        <v>3</v>
      </c>
      <c r="D8" s="248" t="s">
        <v>4</v>
      </c>
      <c r="E8" s="247" t="s">
        <v>3</v>
      </c>
      <c r="F8" s="248" t="s">
        <v>4</v>
      </c>
      <c r="G8" s="247" t="s">
        <v>3</v>
      </c>
      <c r="H8" s="248" t="s">
        <v>4</v>
      </c>
      <c r="I8" s="247" t="s">
        <v>3</v>
      </c>
      <c r="J8" s="248" t="s">
        <v>4</v>
      </c>
      <c r="K8" s="247" t="s">
        <v>3</v>
      </c>
      <c r="L8" s="248" t="s">
        <v>4</v>
      </c>
      <c r="M8" s="247" t="s">
        <v>3</v>
      </c>
      <c r="N8" s="248" t="s">
        <v>4</v>
      </c>
    </row>
    <row r="9" spans="2:14" s="246" customFormat="1">
      <c r="B9" s="249" t="s">
        <v>0</v>
      </c>
      <c r="C9" s="250"/>
      <c r="D9" s="251"/>
      <c r="E9" s="251"/>
      <c r="F9" s="251"/>
      <c r="G9" s="252">
        <v>14000000</v>
      </c>
      <c r="H9" s="252">
        <v>14000000</v>
      </c>
      <c r="I9" s="252">
        <v>92390180</v>
      </c>
      <c r="J9" s="252">
        <v>75365046.489999995</v>
      </c>
      <c r="K9" s="251"/>
      <c r="L9" s="251"/>
      <c r="M9" s="253">
        <f>C9+E9+G9+I9+K9</f>
        <v>106390180</v>
      </c>
      <c r="N9" s="253">
        <f>D9+F9+H9+J9+L9</f>
        <v>89365046.489999995</v>
      </c>
    </row>
    <row r="10" spans="2:14" s="246" customFormat="1">
      <c r="B10" s="249" t="s">
        <v>1</v>
      </c>
      <c r="C10" s="252">
        <v>44438435.460000001</v>
      </c>
      <c r="D10" s="252">
        <v>41756302.219999999</v>
      </c>
      <c r="E10" s="254"/>
      <c r="F10" s="254"/>
      <c r="G10" s="254"/>
      <c r="H10" s="254"/>
      <c r="I10" s="254"/>
      <c r="J10" s="254"/>
      <c r="K10" s="254"/>
      <c r="L10" s="254"/>
      <c r="M10" s="253">
        <f t="shared" ref="M10:N13" si="0">C10+E10+G10+I10+K10</f>
        <v>44438435.460000001</v>
      </c>
      <c r="N10" s="253">
        <f t="shared" si="0"/>
        <v>41756302.219999999</v>
      </c>
    </row>
    <row r="11" spans="2:14" s="246" customFormat="1" ht="19.5" customHeight="1">
      <c r="B11" s="249" t="s">
        <v>36</v>
      </c>
      <c r="C11" s="252"/>
      <c r="D11" s="254"/>
      <c r="E11" s="254"/>
      <c r="F11" s="254"/>
      <c r="G11" s="254"/>
      <c r="H11" s="254"/>
      <c r="I11" s="254"/>
      <c r="J11" s="254"/>
      <c r="K11" s="252">
        <v>1903100</v>
      </c>
      <c r="L11" s="252">
        <v>1903100</v>
      </c>
      <c r="M11" s="253">
        <f t="shared" si="0"/>
        <v>1903100</v>
      </c>
      <c r="N11" s="253">
        <f t="shared" si="0"/>
        <v>1903100</v>
      </c>
    </row>
    <row r="12" spans="2:14" s="246" customFormat="1" ht="25.5">
      <c r="B12" s="249" t="s">
        <v>40</v>
      </c>
      <c r="C12" s="252"/>
      <c r="D12" s="254"/>
      <c r="E12" s="252">
        <v>3546751.57</v>
      </c>
      <c r="F12" s="252">
        <v>3546751.57</v>
      </c>
      <c r="G12" s="254"/>
      <c r="H12" s="254"/>
      <c r="I12" s="254"/>
      <c r="J12" s="254"/>
      <c r="K12" s="254"/>
      <c r="L12" s="254"/>
      <c r="M12" s="253">
        <f t="shared" si="0"/>
        <v>3546751.57</v>
      </c>
      <c r="N12" s="253">
        <f t="shared" si="0"/>
        <v>3546751.57</v>
      </c>
    </row>
    <row r="13" spans="2:14" s="246" customFormat="1" ht="25.5">
      <c r="B13" s="249" t="s">
        <v>45</v>
      </c>
      <c r="C13" s="255">
        <v>32200415.850000001</v>
      </c>
      <c r="D13" s="252">
        <v>31004218.25</v>
      </c>
      <c r="E13" s="254"/>
      <c r="F13" s="254"/>
      <c r="G13" s="254"/>
      <c r="H13" s="254"/>
      <c r="I13" s="254"/>
      <c r="J13" s="254"/>
      <c r="K13" s="254"/>
      <c r="L13" s="254"/>
      <c r="M13" s="253">
        <f t="shared" si="0"/>
        <v>32200415.850000001</v>
      </c>
      <c r="N13" s="253">
        <f t="shared" si="0"/>
        <v>31004218.25</v>
      </c>
    </row>
    <row r="14" spans="2:14" s="246" customFormat="1">
      <c r="B14" s="256" t="s">
        <v>54</v>
      </c>
      <c r="C14" s="257">
        <f>SUM(C9:C13)</f>
        <v>76638851.310000002</v>
      </c>
      <c r="D14" s="258">
        <f t="shared" ref="D14:N14" si="1">SUM(D9:D13)</f>
        <v>72760520.469999999</v>
      </c>
      <c r="E14" s="258">
        <f t="shared" si="1"/>
        <v>3546751.57</v>
      </c>
      <c r="F14" s="258">
        <f t="shared" si="1"/>
        <v>3546751.57</v>
      </c>
      <c r="G14" s="258">
        <f t="shared" si="1"/>
        <v>14000000</v>
      </c>
      <c r="H14" s="258">
        <f t="shared" si="1"/>
        <v>14000000</v>
      </c>
      <c r="I14" s="258">
        <f t="shared" si="1"/>
        <v>92390180</v>
      </c>
      <c r="J14" s="258">
        <f t="shared" si="1"/>
        <v>75365046.489999995</v>
      </c>
      <c r="K14" s="258">
        <f t="shared" si="1"/>
        <v>1903100</v>
      </c>
      <c r="L14" s="258">
        <f t="shared" si="1"/>
        <v>1903100</v>
      </c>
      <c r="M14" s="258">
        <f t="shared" si="1"/>
        <v>188478882.88</v>
      </c>
      <c r="N14" s="258">
        <f t="shared" si="1"/>
        <v>167575418.53</v>
      </c>
    </row>
    <row r="15" spans="2:14">
      <c r="B15" s="259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</row>
    <row r="16" spans="2:14">
      <c r="B16" s="259"/>
      <c r="C16" s="273">
        <v>76638851.310000002</v>
      </c>
      <c r="D16" s="273">
        <v>72760520.469999999</v>
      </c>
      <c r="E16" s="273">
        <v>3546751.57</v>
      </c>
      <c r="F16" s="273">
        <v>3546751.57</v>
      </c>
      <c r="G16" s="273">
        <v>14000000</v>
      </c>
      <c r="H16" s="273">
        <v>14000000</v>
      </c>
      <c r="I16" s="273">
        <v>92390180</v>
      </c>
      <c r="J16" s="273">
        <v>75365046.489999995</v>
      </c>
      <c r="K16" s="273">
        <v>1903100</v>
      </c>
      <c r="L16" s="273">
        <v>1903100</v>
      </c>
      <c r="M16" s="242"/>
      <c r="N16" s="242"/>
    </row>
    <row r="17" spans="2:14">
      <c r="B17" s="259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</row>
  </sheetData>
  <mergeCells count="19">
    <mergeCell ref="M5:N7"/>
    <mergeCell ref="C6:D6"/>
    <mergeCell ref="E6:F6"/>
    <mergeCell ref="B2:N2"/>
    <mergeCell ref="G6:H6"/>
    <mergeCell ref="I6:J6"/>
    <mergeCell ref="K6:L6"/>
    <mergeCell ref="C7:D7"/>
    <mergeCell ref="E7:F7"/>
    <mergeCell ref="G7:H7"/>
    <mergeCell ref="I7:J7"/>
    <mergeCell ref="K7:L7"/>
    <mergeCell ref="M4:N4"/>
    <mergeCell ref="B5:B8"/>
    <mergeCell ref="C5:D5"/>
    <mergeCell ref="E5:F5"/>
    <mergeCell ref="G5:H5"/>
    <mergeCell ref="I5:J5"/>
    <mergeCell ref="K5:L5"/>
  </mergeCells>
  <pageMargins left="0.19685039370078741" right="0.15748031496062992" top="0.55118110236220474" bottom="0.74803149606299213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12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12" sqref="C12:D12"/>
    </sheetView>
  </sheetViews>
  <sheetFormatPr defaultRowHeight="15"/>
  <cols>
    <col min="1" max="1" width="9.140625" style="99"/>
    <col min="2" max="2" width="27.140625" style="99" customWidth="1"/>
    <col min="3" max="3" width="12.5703125" style="99" customWidth="1"/>
    <col min="4" max="5" width="10.7109375" style="99" customWidth="1"/>
    <col min="6" max="6" width="11.28515625" style="99" customWidth="1"/>
    <col min="7" max="16384" width="9.140625" style="99"/>
  </cols>
  <sheetData>
    <row r="1" spans="2:6">
      <c r="B1" s="12"/>
      <c r="C1" s="12"/>
      <c r="D1" s="12"/>
    </row>
    <row r="2" spans="2:6">
      <c r="B2" s="506" t="s">
        <v>106</v>
      </c>
      <c r="C2" s="506"/>
      <c r="D2" s="506"/>
      <c r="E2" s="506"/>
      <c r="F2" s="506"/>
    </row>
    <row r="3" spans="2:6">
      <c r="B3" s="12"/>
      <c r="C3" s="12"/>
      <c r="D3" s="12"/>
    </row>
    <row r="4" spans="2:6">
      <c r="B4" s="13"/>
      <c r="C4" s="13"/>
      <c r="D4" s="13"/>
      <c r="E4" s="14"/>
      <c r="F4" s="15" t="s">
        <v>24</v>
      </c>
    </row>
    <row r="5" spans="2:6" ht="15" customHeight="1">
      <c r="B5" s="514" t="s">
        <v>7</v>
      </c>
      <c r="C5" s="510" t="s">
        <v>60</v>
      </c>
      <c r="D5" s="511"/>
      <c r="E5" s="507" t="s">
        <v>23</v>
      </c>
      <c r="F5" s="507"/>
    </row>
    <row r="6" spans="2:6" ht="84" customHeight="1">
      <c r="B6" s="515"/>
      <c r="C6" s="508" t="s">
        <v>107</v>
      </c>
      <c r="D6" s="509"/>
      <c r="E6" s="507"/>
      <c r="F6" s="507"/>
    </row>
    <row r="7" spans="2:6">
      <c r="B7" s="515"/>
      <c r="C7" s="512" t="s">
        <v>5</v>
      </c>
      <c r="D7" s="513"/>
      <c r="E7" s="507"/>
      <c r="F7" s="507"/>
    </row>
    <row r="8" spans="2:6">
      <c r="B8" s="516"/>
      <c r="C8" s="16" t="s">
        <v>3</v>
      </c>
      <c r="D8" s="16" t="s">
        <v>4</v>
      </c>
      <c r="E8" s="16" t="s">
        <v>3</v>
      </c>
      <c r="F8" s="16" t="s">
        <v>4</v>
      </c>
    </row>
    <row r="9" spans="2:6">
      <c r="B9" s="17" t="s">
        <v>0</v>
      </c>
      <c r="C9" s="38">
        <v>5614969</v>
      </c>
      <c r="D9" s="18">
        <v>5133910.5999999996</v>
      </c>
      <c r="E9" s="59">
        <v>5614969</v>
      </c>
      <c r="F9" s="59">
        <v>5133910.5999999996</v>
      </c>
    </row>
    <row r="10" spans="2:6">
      <c r="B10" s="17" t="s">
        <v>20</v>
      </c>
      <c r="C10" s="38">
        <v>1172832</v>
      </c>
      <c r="D10" s="18"/>
      <c r="E10" s="59">
        <v>1172832</v>
      </c>
      <c r="F10" s="59"/>
    </row>
    <row r="11" spans="2:6" ht="21.75" customHeight="1">
      <c r="B11" s="19" t="s">
        <v>108</v>
      </c>
      <c r="C11" s="38">
        <v>164099</v>
      </c>
      <c r="D11" s="18"/>
      <c r="E11" s="59">
        <v>164099</v>
      </c>
      <c r="F11" s="59"/>
    </row>
    <row r="12" spans="2:6">
      <c r="B12" s="40" t="s">
        <v>54</v>
      </c>
      <c r="C12" s="39">
        <v>6951900</v>
      </c>
      <c r="D12" s="20">
        <v>5133910.5999999996</v>
      </c>
      <c r="E12" s="20">
        <v>6951900</v>
      </c>
      <c r="F12" s="20">
        <v>5133910.5999999996</v>
      </c>
    </row>
  </sheetData>
  <mergeCells count="6">
    <mergeCell ref="B2:F2"/>
    <mergeCell ref="E5:F7"/>
    <mergeCell ref="C6:D6"/>
    <mergeCell ref="C5:D5"/>
    <mergeCell ref="C7:D7"/>
    <mergeCell ref="B5:B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D49"/>
  <sheetViews>
    <sheetView workbookViewId="0">
      <pane xSplit="2" ySplit="7" topLeftCell="O8" activePane="bottomRight" state="frozen"/>
      <selection pane="topRight" activeCell="I1" sqref="I1"/>
      <selection pane="bottomLeft" activeCell="A6" sqref="A6"/>
      <selection pane="bottomRight" activeCell="AC4" sqref="AC4:AD6"/>
    </sheetView>
  </sheetViews>
  <sheetFormatPr defaultRowHeight="12.75"/>
  <cols>
    <col min="1" max="1" width="3" style="270" customWidth="1"/>
    <col min="2" max="2" width="34.5703125" style="270" customWidth="1"/>
    <col min="3" max="3" width="10.85546875" style="272" customWidth="1"/>
    <col min="4" max="4" width="12.140625" style="272" customWidth="1"/>
    <col min="5" max="5" width="11.42578125" style="272" customWidth="1"/>
    <col min="6" max="6" width="10.42578125" style="272" customWidth="1"/>
    <col min="7" max="7" width="11.42578125" style="272" customWidth="1"/>
    <col min="8" max="8" width="12" style="272" customWidth="1"/>
    <col min="9" max="9" width="11.5703125" style="272" customWidth="1"/>
    <col min="10" max="10" width="11.28515625" style="272" customWidth="1"/>
    <col min="11" max="12" width="9.28515625" style="272" customWidth="1"/>
    <col min="13" max="13" width="10.140625" style="272" customWidth="1"/>
    <col min="14" max="14" width="10" style="272" customWidth="1"/>
    <col min="15" max="15" width="11.28515625" style="272" customWidth="1"/>
    <col min="16" max="16" width="10.5703125" style="272" customWidth="1"/>
    <col min="17" max="17" width="10.85546875" style="272" customWidth="1"/>
    <col min="18" max="18" width="11" style="272" customWidth="1"/>
    <col min="19" max="19" width="11.5703125" style="272" customWidth="1"/>
    <col min="20" max="20" width="11.7109375" style="272" customWidth="1"/>
    <col min="21" max="21" width="10.28515625" style="272" customWidth="1"/>
    <col min="22" max="22" width="10.140625" style="272" customWidth="1"/>
    <col min="23" max="24" width="11.42578125" style="272" bestFit="1" customWidth="1"/>
    <col min="25" max="26" width="10" style="270" bestFit="1" customWidth="1"/>
    <col min="27" max="27" width="10.85546875" style="270" bestFit="1" customWidth="1"/>
    <col min="28" max="28" width="12.85546875" style="270" customWidth="1"/>
    <col min="29" max="30" width="13.5703125" style="270" bestFit="1" customWidth="1"/>
    <col min="31" max="16384" width="9.140625" style="270"/>
  </cols>
  <sheetData>
    <row r="2" spans="2:30" ht="45" customHeight="1">
      <c r="B2" s="274" t="s">
        <v>139</v>
      </c>
      <c r="C2" s="275"/>
      <c r="D2" s="275"/>
      <c r="E2" s="275"/>
    </row>
    <row r="3" spans="2:30">
      <c r="V3" s="276" t="s">
        <v>24</v>
      </c>
      <c r="AD3" s="276" t="s">
        <v>24</v>
      </c>
    </row>
    <row r="4" spans="2:30" s="277" customFormat="1" ht="28.5" customHeight="1">
      <c r="B4" s="527" t="s">
        <v>7</v>
      </c>
      <c r="C4" s="526" t="s">
        <v>131</v>
      </c>
      <c r="D4" s="526"/>
      <c r="E4" s="526" t="s">
        <v>131</v>
      </c>
      <c r="F4" s="526"/>
      <c r="G4" s="526" t="s">
        <v>131</v>
      </c>
      <c r="H4" s="526"/>
      <c r="I4" s="526" t="s">
        <v>131</v>
      </c>
      <c r="J4" s="526"/>
      <c r="K4" s="526" t="s">
        <v>131</v>
      </c>
      <c r="L4" s="526"/>
      <c r="M4" s="526" t="s">
        <v>131</v>
      </c>
      <c r="N4" s="526"/>
      <c r="O4" s="532" t="s">
        <v>131</v>
      </c>
      <c r="P4" s="533"/>
      <c r="Q4" s="533"/>
      <c r="R4" s="534"/>
      <c r="S4" s="526" t="s">
        <v>131</v>
      </c>
      <c r="T4" s="526"/>
      <c r="U4" s="526" t="s">
        <v>131</v>
      </c>
      <c r="V4" s="526"/>
      <c r="W4" s="526" t="s">
        <v>131</v>
      </c>
      <c r="X4" s="526"/>
      <c r="Y4" s="518" t="s">
        <v>138</v>
      </c>
      <c r="Z4" s="518"/>
      <c r="AA4" s="518" t="s">
        <v>138</v>
      </c>
      <c r="AB4" s="518"/>
      <c r="AC4" s="519" t="s">
        <v>23</v>
      </c>
      <c r="AD4" s="520"/>
    </row>
    <row r="5" spans="2:30" s="271" customFormat="1" ht="228.75" customHeight="1">
      <c r="B5" s="528"/>
      <c r="C5" s="517" t="s">
        <v>135</v>
      </c>
      <c r="D5" s="517"/>
      <c r="E5" s="517" t="s">
        <v>134</v>
      </c>
      <c r="F5" s="517"/>
      <c r="G5" s="517" t="s">
        <v>133</v>
      </c>
      <c r="H5" s="517"/>
      <c r="I5" s="517" t="s">
        <v>122</v>
      </c>
      <c r="J5" s="517"/>
      <c r="K5" s="517" t="s">
        <v>136</v>
      </c>
      <c r="L5" s="517"/>
      <c r="M5" s="517" t="s">
        <v>132</v>
      </c>
      <c r="N5" s="517"/>
      <c r="O5" s="525" t="s">
        <v>129</v>
      </c>
      <c r="P5" s="530"/>
      <c r="Q5" s="530"/>
      <c r="R5" s="531"/>
      <c r="S5" s="517" t="s">
        <v>130</v>
      </c>
      <c r="T5" s="517"/>
      <c r="U5" s="517" t="s">
        <v>75</v>
      </c>
      <c r="V5" s="517"/>
      <c r="W5" s="517" t="s">
        <v>137</v>
      </c>
      <c r="X5" s="525"/>
      <c r="Y5" s="517" t="s">
        <v>140</v>
      </c>
      <c r="Z5" s="517"/>
      <c r="AA5" s="517" t="s">
        <v>141</v>
      </c>
      <c r="AB5" s="517"/>
      <c r="AC5" s="521"/>
      <c r="AD5" s="522"/>
    </row>
    <row r="6" spans="2:30" s="271" customFormat="1" ht="36" customHeight="1">
      <c r="B6" s="528"/>
      <c r="C6" s="517" t="s">
        <v>5</v>
      </c>
      <c r="D6" s="517"/>
      <c r="E6" s="517" t="s">
        <v>5</v>
      </c>
      <c r="F6" s="517"/>
      <c r="G6" s="517" t="s">
        <v>5</v>
      </c>
      <c r="H6" s="517"/>
      <c r="I6" s="517" t="s">
        <v>5</v>
      </c>
      <c r="J6" s="517"/>
      <c r="K6" s="517" t="s">
        <v>5</v>
      </c>
      <c r="L6" s="517"/>
      <c r="M6" s="517" t="s">
        <v>5</v>
      </c>
      <c r="N6" s="517"/>
      <c r="O6" s="517" t="s">
        <v>5</v>
      </c>
      <c r="P6" s="517"/>
      <c r="Q6" s="525" t="s">
        <v>6</v>
      </c>
      <c r="R6" s="531"/>
      <c r="S6" s="517" t="s">
        <v>5</v>
      </c>
      <c r="T6" s="517"/>
      <c r="U6" s="517" t="s">
        <v>5</v>
      </c>
      <c r="V6" s="517"/>
      <c r="W6" s="517" t="s">
        <v>126</v>
      </c>
      <c r="X6" s="525"/>
      <c r="Y6" s="517" t="s">
        <v>5</v>
      </c>
      <c r="Z6" s="517"/>
      <c r="AA6" s="517" t="s">
        <v>5</v>
      </c>
      <c r="AB6" s="517"/>
      <c r="AC6" s="523"/>
      <c r="AD6" s="524"/>
    </row>
    <row r="7" spans="2:30">
      <c r="B7" s="529"/>
      <c r="C7" s="278" t="s">
        <v>3</v>
      </c>
      <c r="D7" s="278" t="s">
        <v>4</v>
      </c>
      <c r="E7" s="278" t="s">
        <v>3</v>
      </c>
      <c r="F7" s="278" t="s">
        <v>4</v>
      </c>
      <c r="G7" s="278" t="s">
        <v>3</v>
      </c>
      <c r="H7" s="278" t="s">
        <v>4</v>
      </c>
      <c r="I7" s="278" t="s">
        <v>3</v>
      </c>
      <c r="J7" s="278" t="s">
        <v>4</v>
      </c>
      <c r="K7" s="278" t="s">
        <v>3</v>
      </c>
      <c r="L7" s="278" t="s">
        <v>4</v>
      </c>
      <c r="M7" s="278" t="s">
        <v>3</v>
      </c>
      <c r="N7" s="278" t="s">
        <v>4</v>
      </c>
      <c r="O7" s="278" t="s">
        <v>3</v>
      </c>
      <c r="P7" s="279" t="s">
        <v>4</v>
      </c>
      <c r="Q7" s="279" t="s">
        <v>3</v>
      </c>
      <c r="R7" s="279" t="s">
        <v>4</v>
      </c>
      <c r="S7" s="278" t="s">
        <v>3</v>
      </c>
      <c r="T7" s="278" t="s">
        <v>4</v>
      </c>
      <c r="U7" s="278" t="s">
        <v>3</v>
      </c>
      <c r="V7" s="278" t="s">
        <v>4</v>
      </c>
      <c r="W7" s="278" t="s">
        <v>3</v>
      </c>
      <c r="X7" s="280" t="s">
        <v>4</v>
      </c>
      <c r="Y7" s="278" t="s">
        <v>3</v>
      </c>
      <c r="Z7" s="278" t="s">
        <v>4</v>
      </c>
      <c r="AA7" s="278" t="s">
        <v>3</v>
      </c>
      <c r="AB7" s="278" t="s">
        <v>4</v>
      </c>
      <c r="AC7" s="278" t="s">
        <v>3</v>
      </c>
      <c r="AD7" s="278" t="s">
        <v>4</v>
      </c>
    </row>
    <row r="8" spans="2:30">
      <c r="B8" s="281" t="s">
        <v>33</v>
      </c>
      <c r="C8" s="282">
        <v>12595000</v>
      </c>
      <c r="D8" s="282">
        <v>12595000</v>
      </c>
      <c r="E8" s="283"/>
      <c r="F8" s="283"/>
      <c r="G8" s="283"/>
      <c r="H8" s="283"/>
      <c r="I8" s="282">
        <v>599928251.90999997</v>
      </c>
      <c r="J8" s="282">
        <v>595488890.22000003</v>
      </c>
      <c r="K8" s="282">
        <v>6600000</v>
      </c>
      <c r="L8" s="282">
        <v>6600000</v>
      </c>
      <c r="M8" s="283"/>
      <c r="N8" s="283"/>
      <c r="O8" s="282">
        <v>101301702.5</v>
      </c>
      <c r="P8" s="282">
        <v>99592673.480000004</v>
      </c>
      <c r="Q8" s="284">
        <v>188131737.5</v>
      </c>
      <c r="R8" s="284">
        <v>184957822.16999999</v>
      </c>
      <c r="S8" s="285">
        <v>82888630</v>
      </c>
      <c r="T8" s="282">
        <v>81778566.140000001</v>
      </c>
      <c r="U8" s="283"/>
      <c r="V8" s="283"/>
      <c r="W8" s="283"/>
      <c r="X8" s="286"/>
      <c r="Y8" s="287">
        <v>23010575.82</v>
      </c>
      <c r="Z8" s="287">
        <v>23010575.82</v>
      </c>
      <c r="AA8" s="288"/>
      <c r="AB8" s="288"/>
      <c r="AC8" s="289">
        <f>C8+E8+G8+I8+K8+M8+O8+Q8+S8+U8+W8+Y8+AA8</f>
        <v>1014455897.73</v>
      </c>
      <c r="AD8" s="289">
        <f>D8+F8+H8+J8+L8+N8+P8+R8+T8+V8+X8+Z8+AB8</f>
        <v>1004023527.83</v>
      </c>
    </row>
    <row r="9" spans="2:30">
      <c r="B9" s="281" t="s">
        <v>0</v>
      </c>
      <c r="C9" s="282">
        <v>7418000</v>
      </c>
      <c r="D9" s="282">
        <v>7375656.2999999998</v>
      </c>
      <c r="E9" s="283"/>
      <c r="F9" s="283"/>
      <c r="G9" s="283"/>
      <c r="H9" s="283"/>
      <c r="I9" s="282">
        <v>35317293.5</v>
      </c>
      <c r="J9" s="282">
        <v>34117147.18</v>
      </c>
      <c r="K9" s="283"/>
      <c r="L9" s="283"/>
      <c r="M9" s="283"/>
      <c r="N9" s="283"/>
      <c r="O9" s="282">
        <v>52804752</v>
      </c>
      <c r="P9" s="282">
        <v>52804734.509999998</v>
      </c>
      <c r="Q9" s="284">
        <v>98065968</v>
      </c>
      <c r="R9" s="284">
        <v>98065935.530000001</v>
      </c>
      <c r="S9" s="285">
        <v>22323000</v>
      </c>
      <c r="T9" s="282">
        <v>22322998.239999998</v>
      </c>
      <c r="U9" s="283"/>
      <c r="V9" s="283"/>
      <c r="W9" s="283"/>
      <c r="X9" s="286"/>
      <c r="Y9" s="288"/>
      <c r="Z9" s="288"/>
      <c r="AA9" s="288"/>
      <c r="AB9" s="288"/>
      <c r="AC9" s="289">
        <f t="shared" ref="AC9:AC44" si="0">C9+E9+G9+I9+K9+M9+O9+Q9+S9+U9+W9+Y9+AA9</f>
        <v>215929013.5</v>
      </c>
      <c r="AD9" s="289">
        <f t="shared" ref="AD9:AD44" si="1">D9+F9+H9+J9+L9+N9+P9+R9+T9+V9+X9+Z9+AB9</f>
        <v>214686471.75999999</v>
      </c>
    </row>
    <row r="10" spans="2:30">
      <c r="B10" s="281" t="s">
        <v>34</v>
      </c>
      <c r="C10" s="282">
        <v>4933000</v>
      </c>
      <c r="D10" s="282">
        <v>4928000</v>
      </c>
      <c r="E10" s="282">
        <v>10500000</v>
      </c>
      <c r="F10" s="282">
        <v>0</v>
      </c>
      <c r="G10" s="283"/>
      <c r="H10" s="283"/>
      <c r="I10" s="283"/>
      <c r="J10" s="283"/>
      <c r="K10" s="283"/>
      <c r="L10" s="283"/>
      <c r="M10" s="282">
        <v>2240160</v>
      </c>
      <c r="N10" s="282">
        <v>2240160</v>
      </c>
      <c r="O10" s="282">
        <v>15932591.5</v>
      </c>
      <c r="P10" s="282">
        <v>15932591.5</v>
      </c>
      <c r="Q10" s="284">
        <v>29589098.5</v>
      </c>
      <c r="R10" s="284">
        <v>29589098.5</v>
      </c>
      <c r="S10" s="285">
        <v>6016710</v>
      </c>
      <c r="T10" s="282">
        <v>6016710</v>
      </c>
      <c r="U10" s="283"/>
      <c r="V10" s="283"/>
      <c r="W10" s="283"/>
      <c r="X10" s="286"/>
      <c r="Y10" s="288"/>
      <c r="Z10" s="288"/>
      <c r="AA10" s="288"/>
      <c r="AB10" s="288"/>
      <c r="AC10" s="289">
        <f t="shared" si="0"/>
        <v>69211560</v>
      </c>
      <c r="AD10" s="289">
        <f t="shared" si="1"/>
        <v>58706560</v>
      </c>
    </row>
    <row r="11" spans="2:30">
      <c r="B11" s="281" t="s">
        <v>35</v>
      </c>
      <c r="C11" s="282">
        <v>1692000</v>
      </c>
      <c r="D11" s="282">
        <v>1692000</v>
      </c>
      <c r="E11" s="283"/>
      <c r="F11" s="283"/>
      <c r="G11" s="283"/>
      <c r="H11" s="283"/>
      <c r="I11" s="283"/>
      <c r="J11" s="283"/>
      <c r="K11" s="283"/>
      <c r="L11" s="283"/>
      <c r="M11" s="282">
        <v>3360240</v>
      </c>
      <c r="N11" s="282">
        <v>3360240</v>
      </c>
      <c r="O11" s="282">
        <v>13326522.5</v>
      </c>
      <c r="P11" s="282">
        <v>13326168.01</v>
      </c>
      <c r="Q11" s="284">
        <v>24749257.5</v>
      </c>
      <c r="R11" s="284">
        <v>24748597.739999998</v>
      </c>
      <c r="S11" s="290">
        <v>28227660</v>
      </c>
      <c r="T11" s="291">
        <v>28051432.149999999</v>
      </c>
      <c r="U11" s="282"/>
      <c r="V11" s="282"/>
      <c r="W11" s="282"/>
      <c r="X11" s="292"/>
      <c r="Y11" s="288"/>
      <c r="Z11" s="288"/>
      <c r="AA11" s="288"/>
      <c r="AB11" s="288"/>
      <c r="AC11" s="289">
        <f t="shared" si="0"/>
        <v>71355680</v>
      </c>
      <c r="AD11" s="289">
        <f t="shared" si="1"/>
        <v>71178437.900000006</v>
      </c>
    </row>
    <row r="12" spans="2:30">
      <c r="B12" s="281" t="s">
        <v>1</v>
      </c>
      <c r="C12" s="282">
        <v>1398000</v>
      </c>
      <c r="D12" s="282">
        <v>1398000</v>
      </c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2">
        <v>6245575</v>
      </c>
      <c r="P12" s="282">
        <v>5060401.78</v>
      </c>
      <c r="Q12" s="284">
        <v>11598925</v>
      </c>
      <c r="R12" s="284">
        <v>9397889.0399999991</v>
      </c>
      <c r="S12" s="285">
        <v>3101590</v>
      </c>
      <c r="T12" s="282">
        <v>3101589.99</v>
      </c>
      <c r="U12" s="283"/>
      <c r="V12" s="283"/>
      <c r="W12" s="283"/>
      <c r="X12" s="286"/>
      <c r="Y12" s="288"/>
      <c r="Z12" s="288"/>
      <c r="AA12" s="288"/>
      <c r="AB12" s="288"/>
      <c r="AC12" s="289">
        <f t="shared" si="0"/>
        <v>22344090</v>
      </c>
      <c r="AD12" s="289">
        <f t="shared" si="1"/>
        <v>18957880.810000002</v>
      </c>
    </row>
    <row r="13" spans="2:30">
      <c r="B13" s="281" t="s">
        <v>9</v>
      </c>
      <c r="C13" s="282">
        <v>1514000</v>
      </c>
      <c r="D13" s="282">
        <v>1514000</v>
      </c>
      <c r="E13" s="282">
        <v>15000000</v>
      </c>
      <c r="F13" s="282">
        <v>9586789.7699999996</v>
      </c>
      <c r="G13" s="283"/>
      <c r="H13" s="283"/>
      <c r="I13" s="283"/>
      <c r="J13" s="283"/>
      <c r="K13" s="283"/>
      <c r="L13" s="283"/>
      <c r="M13" s="282">
        <v>1493440</v>
      </c>
      <c r="N13" s="282">
        <v>1493440</v>
      </c>
      <c r="O13" s="282">
        <v>5520833</v>
      </c>
      <c r="P13" s="282">
        <v>5520832</v>
      </c>
      <c r="Q13" s="284">
        <v>10252977</v>
      </c>
      <c r="R13" s="284">
        <v>10252973.699999999</v>
      </c>
      <c r="S13" s="285">
        <v>6847720</v>
      </c>
      <c r="T13" s="282">
        <v>6847720</v>
      </c>
      <c r="U13" s="283"/>
      <c r="V13" s="283"/>
      <c r="W13" s="283"/>
      <c r="X13" s="286"/>
      <c r="Y13" s="288"/>
      <c r="Z13" s="288"/>
      <c r="AA13" s="288"/>
      <c r="AB13" s="288"/>
      <c r="AC13" s="289">
        <f t="shared" si="0"/>
        <v>40628970</v>
      </c>
      <c r="AD13" s="289">
        <f t="shared" si="1"/>
        <v>35215755.469999999</v>
      </c>
    </row>
    <row r="14" spans="2:30">
      <c r="B14" s="281" t="s">
        <v>36</v>
      </c>
      <c r="C14" s="282">
        <v>1678000</v>
      </c>
      <c r="D14" s="282">
        <v>1678000</v>
      </c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2">
        <v>7593246</v>
      </c>
      <c r="P14" s="282">
        <v>7593246</v>
      </c>
      <c r="Q14" s="284">
        <v>14101744</v>
      </c>
      <c r="R14" s="284">
        <v>14101742.57</v>
      </c>
      <c r="S14" s="293"/>
      <c r="T14" s="283"/>
      <c r="U14" s="283"/>
      <c r="V14" s="283"/>
      <c r="W14" s="283"/>
      <c r="X14" s="286"/>
      <c r="Y14" s="288"/>
      <c r="Z14" s="288"/>
      <c r="AA14" s="288"/>
      <c r="AB14" s="288"/>
      <c r="AC14" s="289">
        <f t="shared" si="0"/>
        <v>23372990</v>
      </c>
      <c r="AD14" s="289">
        <f t="shared" si="1"/>
        <v>23372988.57</v>
      </c>
    </row>
    <row r="15" spans="2:30">
      <c r="B15" s="281" t="s">
        <v>37</v>
      </c>
      <c r="C15" s="282">
        <v>206000</v>
      </c>
      <c r="D15" s="282">
        <v>206000</v>
      </c>
      <c r="E15" s="282">
        <v>79071240</v>
      </c>
      <c r="F15" s="282">
        <v>17790187.530000001</v>
      </c>
      <c r="G15" s="282">
        <v>42865540</v>
      </c>
      <c r="H15" s="282">
        <v>42865540</v>
      </c>
      <c r="I15" s="283"/>
      <c r="J15" s="283"/>
      <c r="K15" s="283"/>
      <c r="L15" s="283"/>
      <c r="M15" s="283"/>
      <c r="N15" s="283"/>
      <c r="O15" s="282">
        <v>3688034.35</v>
      </c>
      <c r="P15" s="282">
        <v>3669377.91</v>
      </c>
      <c r="Q15" s="284">
        <v>6849206.6500000004</v>
      </c>
      <c r="R15" s="284">
        <v>6814558.9800000004</v>
      </c>
      <c r="S15" s="294">
        <v>1744590</v>
      </c>
      <c r="T15" s="295">
        <v>1735867.65</v>
      </c>
      <c r="U15" s="283"/>
      <c r="V15" s="283"/>
      <c r="W15" s="283"/>
      <c r="X15" s="286"/>
      <c r="Y15" s="288"/>
      <c r="Z15" s="288"/>
      <c r="AA15" s="284">
        <v>75000000</v>
      </c>
      <c r="AB15" s="284">
        <v>75000000</v>
      </c>
      <c r="AC15" s="289">
        <f t="shared" si="0"/>
        <v>209424611</v>
      </c>
      <c r="AD15" s="289">
        <f t="shared" si="1"/>
        <v>148081532.06999999</v>
      </c>
    </row>
    <row r="16" spans="2:30">
      <c r="B16" s="281" t="s">
        <v>10</v>
      </c>
      <c r="C16" s="282">
        <v>1233000</v>
      </c>
      <c r="D16" s="282">
        <v>1233000</v>
      </c>
      <c r="E16" s="283"/>
      <c r="F16" s="283"/>
      <c r="G16" s="283"/>
      <c r="H16" s="283"/>
      <c r="I16" s="283"/>
      <c r="J16" s="283"/>
      <c r="K16" s="283"/>
      <c r="L16" s="283"/>
      <c r="M16" s="282">
        <v>2240160</v>
      </c>
      <c r="N16" s="282">
        <v>2240160</v>
      </c>
      <c r="O16" s="282">
        <v>7064421</v>
      </c>
      <c r="P16" s="282">
        <v>7064421</v>
      </c>
      <c r="Q16" s="284">
        <v>13119639</v>
      </c>
      <c r="R16" s="284">
        <v>13119639</v>
      </c>
      <c r="S16" s="294">
        <v>13602400</v>
      </c>
      <c r="T16" s="295">
        <v>13602400</v>
      </c>
      <c r="U16" s="282">
        <v>1231111</v>
      </c>
      <c r="V16" s="282">
        <v>1231111</v>
      </c>
      <c r="W16" s="282"/>
      <c r="X16" s="292"/>
      <c r="Y16" s="288"/>
      <c r="Z16" s="288"/>
      <c r="AA16" s="288"/>
      <c r="AB16" s="288"/>
      <c r="AC16" s="289">
        <f t="shared" si="0"/>
        <v>38490731</v>
      </c>
      <c r="AD16" s="289">
        <f t="shared" si="1"/>
        <v>38490731</v>
      </c>
    </row>
    <row r="17" spans="2:30">
      <c r="B17" s="281" t="s">
        <v>11</v>
      </c>
      <c r="C17" s="282">
        <v>733000</v>
      </c>
      <c r="D17" s="282">
        <v>733000</v>
      </c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2">
        <v>3635996</v>
      </c>
      <c r="P17" s="282">
        <v>3627123.87</v>
      </c>
      <c r="Q17" s="284">
        <v>6752564</v>
      </c>
      <c r="R17" s="284">
        <v>6736087.1900000004</v>
      </c>
      <c r="S17" s="294">
        <v>4195140</v>
      </c>
      <c r="T17" s="295">
        <v>4195140</v>
      </c>
      <c r="U17" s="282">
        <v>2365915</v>
      </c>
      <c r="V17" s="282">
        <v>2354085.73</v>
      </c>
      <c r="W17" s="282"/>
      <c r="X17" s="292"/>
      <c r="Y17" s="288"/>
      <c r="Z17" s="288"/>
      <c r="AA17" s="288"/>
      <c r="AB17" s="288"/>
      <c r="AC17" s="289">
        <f t="shared" si="0"/>
        <v>17682615</v>
      </c>
      <c r="AD17" s="289">
        <f t="shared" si="1"/>
        <v>17645436.789999999</v>
      </c>
    </row>
    <row r="18" spans="2:30">
      <c r="B18" s="281" t="s">
        <v>38</v>
      </c>
      <c r="C18" s="282">
        <v>384000</v>
      </c>
      <c r="D18" s="282">
        <v>384000</v>
      </c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2">
        <v>1280866.5</v>
      </c>
      <c r="P18" s="282">
        <v>1280866.5</v>
      </c>
      <c r="Q18" s="284">
        <v>2378753.5</v>
      </c>
      <c r="R18" s="284">
        <v>2378752.06</v>
      </c>
      <c r="S18" s="285">
        <v>1031210</v>
      </c>
      <c r="T18" s="282">
        <v>1031210</v>
      </c>
      <c r="U18" s="283"/>
      <c r="V18" s="283"/>
      <c r="W18" s="283"/>
      <c r="X18" s="286"/>
      <c r="Y18" s="288"/>
      <c r="Z18" s="288"/>
      <c r="AA18" s="288"/>
      <c r="AB18" s="288"/>
      <c r="AC18" s="289">
        <f t="shared" si="0"/>
        <v>5074830</v>
      </c>
      <c r="AD18" s="289">
        <f t="shared" si="1"/>
        <v>5074828.5600000005</v>
      </c>
    </row>
    <row r="19" spans="2:30">
      <c r="B19" s="281" t="s">
        <v>65</v>
      </c>
      <c r="C19" s="282">
        <v>1274000</v>
      </c>
      <c r="D19" s="282">
        <v>1274000</v>
      </c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2">
        <v>5524519</v>
      </c>
      <c r="P19" s="282">
        <v>5520910.2800000003</v>
      </c>
      <c r="Q19" s="284">
        <v>10259821</v>
      </c>
      <c r="R19" s="284">
        <v>10253119.07</v>
      </c>
      <c r="S19" s="285">
        <v>15859220</v>
      </c>
      <c r="T19" s="282">
        <v>15444101.1</v>
      </c>
      <c r="U19" s="283"/>
      <c r="V19" s="283"/>
      <c r="W19" s="283"/>
      <c r="X19" s="286"/>
      <c r="Y19" s="288"/>
      <c r="Z19" s="288"/>
      <c r="AA19" s="288"/>
      <c r="AB19" s="288"/>
      <c r="AC19" s="289">
        <f t="shared" si="0"/>
        <v>32917560</v>
      </c>
      <c r="AD19" s="289">
        <f t="shared" si="1"/>
        <v>32492130.450000003</v>
      </c>
    </row>
    <row r="20" spans="2:30">
      <c r="B20" s="281" t="s">
        <v>12</v>
      </c>
      <c r="C20" s="282">
        <v>288000</v>
      </c>
      <c r="D20" s="282">
        <v>288000</v>
      </c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2">
        <v>1456833</v>
      </c>
      <c r="P20" s="282">
        <v>1456833</v>
      </c>
      <c r="Q20" s="284">
        <v>2705547</v>
      </c>
      <c r="R20" s="284">
        <v>2705547</v>
      </c>
      <c r="S20" s="285">
        <v>2164620</v>
      </c>
      <c r="T20" s="282">
        <v>2164620</v>
      </c>
      <c r="U20" s="282">
        <v>1909721</v>
      </c>
      <c r="V20" s="282">
        <v>1909721</v>
      </c>
      <c r="W20" s="282"/>
      <c r="X20" s="292"/>
      <c r="Y20" s="288"/>
      <c r="Z20" s="288"/>
      <c r="AA20" s="288"/>
      <c r="AB20" s="288"/>
      <c r="AC20" s="289">
        <f t="shared" si="0"/>
        <v>8524721</v>
      </c>
      <c r="AD20" s="289">
        <f t="shared" si="1"/>
        <v>8524721</v>
      </c>
    </row>
    <row r="21" spans="2:30" ht="25.5">
      <c r="B21" s="281" t="s">
        <v>13</v>
      </c>
      <c r="C21" s="282">
        <v>178000</v>
      </c>
      <c r="D21" s="282">
        <v>178000</v>
      </c>
      <c r="E21" s="283"/>
      <c r="F21" s="283"/>
      <c r="G21" s="282">
        <v>10000000</v>
      </c>
      <c r="H21" s="282">
        <v>7629337.8399999999</v>
      </c>
      <c r="I21" s="283"/>
      <c r="J21" s="283"/>
      <c r="K21" s="283"/>
      <c r="L21" s="283"/>
      <c r="M21" s="283"/>
      <c r="N21" s="283"/>
      <c r="O21" s="282">
        <v>2321963</v>
      </c>
      <c r="P21" s="282">
        <v>2281384.7000000002</v>
      </c>
      <c r="Q21" s="284">
        <v>4312217</v>
      </c>
      <c r="R21" s="284">
        <v>4236857.3099999996</v>
      </c>
      <c r="S21" s="285">
        <v>3452490</v>
      </c>
      <c r="T21" s="282">
        <v>3452490</v>
      </c>
      <c r="U21" s="283"/>
      <c r="V21" s="283"/>
      <c r="W21" s="283"/>
      <c r="X21" s="286"/>
      <c r="Y21" s="288"/>
      <c r="Z21" s="288"/>
      <c r="AA21" s="288"/>
      <c r="AB21" s="288"/>
      <c r="AC21" s="289">
        <f t="shared" ref="AC21:AC22" si="2">C21+E21+G21+I21+K21+M21+O21+Q21+S21+U21+W21+Y21+AA21</f>
        <v>20264670</v>
      </c>
      <c r="AD21" s="289">
        <f t="shared" ref="AD21:AD22" si="3">D21+F21+H21+J21+L21+N21+P21+R21+T21+V21+X21+Z21+AB21</f>
        <v>17778069.849999998</v>
      </c>
    </row>
    <row r="22" spans="2:30" ht="25.5">
      <c r="B22" s="281" t="s">
        <v>40</v>
      </c>
      <c r="C22" s="282">
        <v>199000</v>
      </c>
      <c r="D22" s="282">
        <v>199000</v>
      </c>
      <c r="E22" s="282">
        <v>16987280</v>
      </c>
      <c r="F22" s="282">
        <v>16902338</v>
      </c>
      <c r="I22" s="283"/>
      <c r="J22" s="283"/>
      <c r="K22" s="283"/>
      <c r="L22" s="283"/>
      <c r="M22" s="282">
        <v>597380</v>
      </c>
      <c r="N22" s="282">
        <v>597380</v>
      </c>
      <c r="O22" s="282">
        <v>2055508</v>
      </c>
      <c r="P22" s="282">
        <v>2055508</v>
      </c>
      <c r="Q22" s="284">
        <v>3817372</v>
      </c>
      <c r="R22" s="284">
        <v>3817372</v>
      </c>
      <c r="S22" s="285">
        <v>4562050</v>
      </c>
      <c r="T22" s="282">
        <v>4562050</v>
      </c>
      <c r="U22" s="283"/>
      <c r="V22" s="283"/>
      <c r="W22" s="283"/>
      <c r="X22" s="286"/>
      <c r="Y22" s="288"/>
      <c r="Z22" s="288"/>
      <c r="AA22" s="288"/>
      <c r="AB22" s="288"/>
      <c r="AC22" s="289">
        <f t="shared" si="2"/>
        <v>28218590</v>
      </c>
      <c r="AD22" s="289">
        <f t="shared" si="3"/>
        <v>28133648</v>
      </c>
    </row>
    <row r="23" spans="2:30">
      <c r="B23" s="281" t="s">
        <v>14</v>
      </c>
      <c r="C23" s="282">
        <v>432000</v>
      </c>
      <c r="D23" s="282">
        <v>432000</v>
      </c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2">
        <v>2234064</v>
      </c>
      <c r="P23" s="282">
        <v>2234064</v>
      </c>
      <c r="Q23" s="284">
        <v>4148976</v>
      </c>
      <c r="R23" s="284">
        <v>4148976</v>
      </c>
      <c r="S23" s="285">
        <v>1531460</v>
      </c>
      <c r="T23" s="282">
        <v>1531460</v>
      </c>
      <c r="U23" s="282">
        <v>946095</v>
      </c>
      <c r="V23" s="282">
        <v>798770</v>
      </c>
      <c r="W23" s="282"/>
      <c r="X23" s="292"/>
      <c r="Y23" s="288"/>
      <c r="Z23" s="288"/>
      <c r="AA23" s="288"/>
      <c r="AB23" s="288"/>
      <c r="AC23" s="289">
        <f t="shared" si="0"/>
        <v>9292595</v>
      </c>
      <c r="AD23" s="289">
        <f t="shared" si="1"/>
        <v>9145270</v>
      </c>
    </row>
    <row r="24" spans="2:30">
      <c r="B24" s="281" t="s">
        <v>41</v>
      </c>
      <c r="C24" s="282">
        <v>815000</v>
      </c>
      <c r="D24" s="282">
        <v>815000</v>
      </c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2">
        <v>12124101.5</v>
      </c>
      <c r="P24" s="282">
        <v>12124101.43</v>
      </c>
      <c r="Q24" s="284">
        <v>22516188.5</v>
      </c>
      <c r="R24" s="284">
        <v>22516188.359999999</v>
      </c>
      <c r="S24" s="293"/>
      <c r="T24" s="283"/>
      <c r="U24" s="283"/>
      <c r="V24" s="283"/>
      <c r="W24" s="283"/>
      <c r="X24" s="286"/>
      <c r="Y24" s="288"/>
      <c r="Z24" s="288"/>
      <c r="AA24" s="288"/>
      <c r="AB24" s="288"/>
      <c r="AC24" s="289">
        <f t="shared" si="0"/>
        <v>35455290</v>
      </c>
      <c r="AD24" s="289">
        <f t="shared" si="1"/>
        <v>35455289.789999999</v>
      </c>
    </row>
    <row r="25" spans="2:30">
      <c r="B25" s="281" t="s">
        <v>42</v>
      </c>
      <c r="C25" s="282">
        <v>343000</v>
      </c>
      <c r="D25" s="282">
        <v>343000</v>
      </c>
      <c r="E25" s="282">
        <v>6228585</v>
      </c>
      <c r="F25" s="282">
        <v>6002822.7400000002</v>
      </c>
      <c r="G25" s="282">
        <v>1281070</v>
      </c>
      <c r="H25" s="282">
        <v>1281070</v>
      </c>
      <c r="I25" s="283"/>
      <c r="J25" s="283"/>
      <c r="K25" s="283"/>
      <c r="L25" s="283"/>
      <c r="M25" s="283"/>
      <c r="N25" s="283"/>
      <c r="O25" s="282">
        <v>887764.5</v>
      </c>
      <c r="P25" s="282">
        <v>887143.83</v>
      </c>
      <c r="Q25" s="284">
        <v>1648705.5</v>
      </c>
      <c r="R25" s="284">
        <v>1647552.84</v>
      </c>
      <c r="S25" s="285">
        <v>1352830</v>
      </c>
      <c r="T25" s="282">
        <v>1342027.5</v>
      </c>
      <c r="U25" s="282">
        <v>8188795</v>
      </c>
      <c r="V25" s="282">
        <v>8188795</v>
      </c>
      <c r="W25" s="282"/>
      <c r="X25" s="292"/>
      <c r="Y25" s="288"/>
      <c r="Z25" s="288"/>
      <c r="AA25" s="288"/>
      <c r="AB25" s="288"/>
      <c r="AC25" s="289">
        <f t="shared" si="0"/>
        <v>19930750</v>
      </c>
      <c r="AD25" s="289">
        <f t="shared" si="1"/>
        <v>19692411.91</v>
      </c>
    </row>
    <row r="26" spans="2:30">
      <c r="B26" s="281" t="s">
        <v>15</v>
      </c>
      <c r="C26" s="282">
        <v>445000</v>
      </c>
      <c r="D26" s="282">
        <v>445000</v>
      </c>
      <c r="E26" s="283"/>
      <c r="F26" s="283"/>
      <c r="G26" s="282">
        <v>120000</v>
      </c>
      <c r="H26" s="282">
        <v>120000</v>
      </c>
      <c r="I26" s="283"/>
      <c r="J26" s="283"/>
      <c r="K26" s="283"/>
      <c r="L26" s="283"/>
      <c r="M26" s="283"/>
      <c r="N26" s="283"/>
      <c r="O26" s="282">
        <v>1460326</v>
      </c>
      <c r="P26" s="282">
        <v>1460326</v>
      </c>
      <c r="Q26" s="284">
        <v>2712034</v>
      </c>
      <c r="R26" s="284">
        <v>2712034</v>
      </c>
      <c r="S26" s="285">
        <v>4228830</v>
      </c>
      <c r="T26" s="282">
        <v>4228799.99</v>
      </c>
      <c r="U26" s="283"/>
      <c r="V26" s="283"/>
      <c r="W26" s="283"/>
      <c r="X26" s="286"/>
      <c r="Y26" s="288"/>
      <c r="Z26" s="288"/>
      <c r="AA26" s="288"/>
      <c r="AB26" s="288"/>
      <c r="AC26" s="289">
        <f t="shared" si="0"/>
        <v>8966190</v>
      </c>
      <c r="AD26" s="289">
        <f t="shared" si="1"/>
        <v>8966159.9900000002</v>
      </c>
    </row>
    <row r="27" spans="2:30">
      <c r="B27" s="281" t="s">
        <v>43</v>
      </c>
      <c r="C27" s="282">
        <v>253000</v>
      </c>
      <c r="D27" s="282">
        <v>253000</v>
      </c>
      <c r="E27" s="283"/>
      <c r="F27" s="283"/>
      <c r="G27" s="282">
        <v>63000</v>
      </c>
      <c r="H27" s="282">
        <v>63000</v>
      </c>
      <c r="I27" s="283"/>
      <c r="J27" s="283"/>
      <c r="K27" s="283"/>
      <c r="L27" s="283"/>
      <c r="M27" s="283"/>
      <c r="N27" s="283"/>
      <c r="O27" s="282">
        <v>1261169</v>
      </c>
      <c r="P27" s="282">
        <v>1257656.19</v>
      </c>
      <c r="Q27" s="284">
        <v>2342171</v>
      </c>
      <c r="R27" s="284">
        <v>2335647.21</v>
      </c>
      <c r="S27" s="285">
        <v>2266290</v>
      </c>
      <c r="T27" s="282">
        <v>2219307.27</v>
      </c>
      <c r="U27" s="283"/>
      <c r="V27" s="283"/>
      <c r="W27" s="283"/>
      <c r="X27" s="286"/>
      <c r="Y27" s="288"/>
      <c r="Z27" s="288"/>
      <c r="AA27" s="288"/>
      <c r="AB27" s="288"/>
      <c r="AC27" s="289">
        <f t="shared" si="0"/>
        <v>6185630</v>
      </c>
      <c r="AD27" s="289">
        <f t="shared" si="1"/>
        <v>6128610.6699999999</v>
      </c>
    </row>
    <row r="28" spans="2:30">
      <c r="B28" s="281" t="s">
        <v>16</v>
      </c>
      <c r="C28" s="282">
        <v>651000</v>
      </c>
      <c r="D28" s="282">
        <v>651000</v>
      </c>
      <c r="E28" s="282">
        <v>18000000</v>
      </c>
      <c r="F28" s="282">
        <v>18000000</v>
      </c>
      <c r="G28" s="283"/>
      <c r="H28" s="283"/>
      <c r="I28" s="283"/>
      <c r="J28" s="283"/>
      <c r="K28" s="283"/>
      <c r="L28" s="283"/>
      <c r="M28" s="283"/>
      <c r="N28" s="283"/>
      <c r="O28" s="282">
        <v>4564724.5</v>
      </c>
      <c r="P28" s="282">
        <v>4564724.5</v>
      </c>
      <c r="Q28" s="284">
        <v>8477345.5</v>
      </c>
      <c r="R28" s="284">
        <v>8477345.4900000002</v>
      </c>
      <c r="S28" s="285">
        <v>1827210</v>
      </c>
      <c r="T28" s="282">
        <v>1827210</v>
      </c>
      <c r="U28" s="282">
        <v>2154463</v>
      </c>
      <c r="V28" s="282">
        <v>1991101.84</v>
      </c>
      <c r="W28" s="282"/>
      <c r="X28" s="292"/>
      <c r="Y28" s="288"/>
      <c r="Z28" s="288"/>
      <c r="AA28" s="288"/>
      <c r="AB28" s="288"/>
      <c r="AC28" s="289">
        <f t="shared" si="0"/>
        <v>35674743</v>
      </c>
      <c r="AD28" s="289">
        <f t="shared" si="1"/>
        <v>35511381.830000006</v>
      </c>
    </row>
    <row r="29" spans="2:30" ht="25.5">
      <c r="B29" s="281" t="s">
        <v>17</v>
      </c>
      <c r="C29" s="282">
        <v>1473000</v>
      </c>
      <c r="D29" s="282">
        <v>1473000</v>
      </c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2">
        <v>5353862.5</v>
      </c>
      <c r="P29" s="282">
        <v>5353862.49</v>
      </c>
      <c r="Q29" s="284">
        <v>9942887.5</v>
      </c>
      <c r="R29" s="284">
        <v>9942887.4900000002</v>
      </c>
      <c r="S29" s="285">
        <v>6464080</v>
      </c>
      <c r="T29" s="282">
        <v>6464080</v>
      </c>
      <c r="U29" s="283"/>
      <c r="V29" s="283"/>
      <c r="W29" s="283"/>
      <c r="X29" s="286"/>
      <c r="Y29" s="288"/>
      <c r="Z29" s="288"/>
      <c r="AA29" s="288"/>
      <c r="AB29" s="288"/>
      <c r="AC29" s="289">
        <f t="shared" si="0"/>
        <v>23233830</v>
      </c>
      <c r="AD29" s="289">
        <f t="shared" si="1"/>
        <v>23233829.98</v>
      </c>
    </row>
    <row r="30" spans="2:30">
      <c r="B30" s="281" t="s">
        <v>44</v>
      </c>
      <c r="C30" s="282">
        <v>370000</v>
      </c>
      <c r="D30" s="282">
        <v>370000</v>
      </c>
      <c r="E30" s="283"/>
      <c r="F30" s="283"/>
      <c r="G30" s="282">
        <v>73000</v>
      </c>
      <c r="H30" s="282">
        <v>73000</v>
      </c>
      <c r="I30" s="283"/>
      <c r="J30" s="283"/>
      <c r="K30" s="283"/>
      <c r="L30" s="283"/>
      <c r="M30" s="283"/>
      <c r="N30" s="283"/>
      <c r="O30" s="282">
        <v>1947134</v>
      </c>
      <c r="P30" s="282">
        <v>1946802.66</v>
      </c>
      <c r="Q30" s="284">
        <v>3616106</v>
      </c>
      <c r="R30" s="284">
        <v>3615490.7</v>
      </c>
      <c r="S30" s="285">
        <v>4303840</v>
      </c>
      <c r="T30" s="282">
        <v>4303840</v>
      </c>
      <c r="U30" s="282">
        <v>10178827</v>
      </c>
      <c r="V30" s="282">
        <v>9787302</v>
      </c>
      <c r="W30" s="282"/>
      <c r="X30" s="292"/>
      <c r="Y30" s="288"/>
      <c r="Z30" s="288"/>
      <c r="AA30" s="288"/>
      <c r="AB30" s="288"/>
      <c r="AC30" s="289">
        <f t="shared" si="0"/>
        <v>20488907</v>
      </c>
      <c r="AD30" s="289">
        <f t="shared" si="1"/>
        <v>20096435.359999999</v>
      </c>
    </row>
    <row r="31" spans="2:30">
      <c r="B31" s="281" t="s">
        <v>45</v>
      </c>
      <c r="C31" s="282">
        <v>1110000</v>
      </c>
      <c r="D31" s="282">
        <v>1110000</v>
      </c>
      <c r="E31" s="283"/>
      <c r="F31" s="283"/>
      <c r="G31" s="282">
        <v>140000</v>
      </c>
      <c r="H31" s="282">
        <v>140000</v>
      </c>
      <c r="I31" s="283"/>
      <c r="J31" s="283"/>
      <c r="K31" s="283"/>
      <c r="L31" s="283"/>
      <c r="M31" s="283"/>
      <c r="N31" s="283"/>
      <c r="O31" s="282">
        <v>2750247.5</v>
      </c>
      <c r="P31" s="282">
        <v>2750238.74</v>
      </c>
      <c r="Q31" s="284">
        <v>5107602.5</v>
      </c>
      <c r="R31" s="284">
        <v>5107586.24</v>
      </c>
      <c r="S31" s="285">
        <v>1253350</v>
      </c>
      <c r="T31" s="282">
        <v>1253350</v>
      </c>
      <c r="U31" s="282">
        <v>5264168</v>
      </c>
      <c r="V31" s="282">
        <v>5149907.9000000004</v>
      </c>
      <c r="W31" s="282"/>
      <c r="X31" s="292"/>
      <c r="Y31" s="288"/>
      <c r="Z31" s="288"/>
      <c r="AA31" s="288"/>
      <c r="AB31" s="288"/>
      <c r="AC31" s="289">
        <f t="shared" si="0"/>
        <v>15625368</v>
      </c>
      <c r="AD31" s="289">
        <f t="shared" si="1"/>
        <v>15511082.880000001</v>
      </c>
    </row>
    <row r="32" spans="2:30" ht="25.5">
      <c r="B32" s="281" t="s">
        <v>18</v>
      </c>
      <c r="C32" s="282">
        <v>247000</v>
      </c>
      <c r="D32" s="282">
        <v>247000</v>
      </c>
      <c r="E32" s="283"/>
      <c r="F32" s="283"/>
      <c r="G32" s="282">
        <v>26423060</v>
      </c>
      <c r="H32" s="282">
        <v>26423060</v>
      </c>
      <c r="I32" s="283"/>
      <c r="J32" s="283"/>
      <c r="K32" s="283"/>
      <c r="L32" s="283"/>
      <c r="M32" s="283"/>
      <c r="N32" s="283"/>
      <c r="O32" s="282">
        <v>2069473</v>
      </c>
      <c r="P32" s="282">
        <v>2069473</v>
      </c>
      <c r="Q32" s="284">
        <v>3843307</v>
      </c>
      <c r="R32" s="284">
        <v>3843307</v>
      </c>
      <c r="S32" s="285">
        <v>4983480</v>
      </c>
      <c r="T32" s="282">
        <v>4983480</v>
      </c>
      <c r="U32" s="283"/>
      <c r="V32" s="283"/>
      <c r="W32" s="283">
        <v>28607126.23</v>
      </c>
      <c r="X32" s="286">
        <v>28607126.23</v>
      </c>
      <c r="Y32" s="288"/>
      <c r="Z32" s="288"/>
      <c r="AA32" s="288"/>
      <c r="AB32" s="288"/>
      <c r="AC32" s="289">
        <f t="shared" si="0"/>
        <v>66173446.230000004</v>
      </c>
      <c r="AD32" s="289">
        <f t="shared" si="1"/>
        <v>66173446.230000004</v>
      </c>
    </row>
    <row r="33" spans="2:30">
      <c r="B33" s="281" t="s">
        <v>19</v>
      </c>
      <c r="C33" s="282">
        <v>1014000</v>
      </c>
      <c r="D33" s="282">
        <v>1006818.2</v>
      </c>
      <c r="E33" s="282">
        <v>7414400</v>
      </c>
      <c r="F33" s="282">
        <v>0</v>
      </c>
      <c r="G33" s="283"/>
      <c r="H33" s="283"/>
      <c r="I33" s="282">
        <v>11744689</v>
      </c>
      <c r="J33" s="282">
        <v>11737801.5</v>
      </c>
      <c r="K33" s="283"/>
      <c r="L33" s="283"/>
      <c r="M33" s="282">
        <v>1357020</v>
      </c>
      <c r="N33" s="282">
        <v>1357020</v>
      </c>
      <c r="O33" s="282">
        <v>6032778.5</v>
      </c>
      <c r="P33" s="282">
        <v>6019597.7800000003</v>
      </c>
      <c r="Q33" s="284">
        <v>11203731.5</v>
      </c>
      <c r="R33" s="284">
        <v>11179253.02</v>
      </c>
      <c r="S33" s="285">
        <v>4258520</v>
      </c>
      <c r="T33" s="282">
        <v>4237227.4000000004</v>
      </c>
      <c r="U33" s="282">
        <v>2674690</v>
      </c>
      <c r="V33" s="282">
        <v>2578348.52</v>
      </c>
      <c r="W33" s="282"/>
      <c r="X33" s="292"/>
      <c r="Y33" s="288"/>
      <c r="Z33" s="288"/>
      <c r="AA33" s="288"/>
      <c r="AB33" s="288"/>
      <c r="AC33" s="289">
        <f t="shared" si="0"/>
        <v>45699829</v>
      </c>
      <c r="AD33" s="289">
        <f t="shared" si="1"/>
        <v>38116066.420000002</v>
      </c>
    </row>
    <row r="34" spans="2:30">
      <c r="B34" s="281" t="s">
        <v>20</v>
      </c>
      <c r="C34" s="282">
        <v>596000</v>
      </c>
      <c r="D34" s="282">
        <v>596000</v>
      </c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2">
        <v>3620897.15</v>
      </c>
      <c r="P34" s="282">
        <v>3620891.34</v>
      </c>
      <c r="Q34" s="284">
        <v>6724512.8499999996</v>
      </c>
      <c r="R34" s="284">
        <v>6724512.5</v>
      </c>
      <c r="S34" s="285">
        <v>2872200</v>
      </c>
      <c r="T34" s="282">
        <v>2872200</v>
      </c>
      <c r="U34" s="282">
        <v>1752884</v>
      </c>
      <c r="V34" s="282">
        <v>1744120.3</v>
      </c>
      <c r="W34" s="282"/>
      <c r="X34" s="292"/>
      <c r="Y34" s="288"/>
      <c r="Z34" s="288"/>
      <c r="AA34" s="288"/>
      <c r="AB34" s="288"/>
      <c r="AC34" s="289">
        <f t="shared" si="0"/>
        <v>15566494</v>
      </c>
      <c r="AD34" s="289">
        <f t="shared" si="1"/>
        <v>15557724.140000001</v>
      </c>
    </row>
    <row r="35" spans="2:30">
      <c r="B35" s="281" t="s">
        <v>46</v>
      </c>
      <c r="C35" s="282">
        <v>288000</v>
      </c>
      <c r="D35" s="282">
        <v>288000</v>
      </c>
      <c r="E35" s="283"/>
      <c r="F35" s="283"/>
      <c r="G35" s="282">
        <v>450000</v>
      </c>
      <c r="H35" s="282">
        <v>450000</v>
      </c>
      <c r="I35" s="283"/>
      <c r="J35" s="283"/>
      <c r="K35" s="283"/>
      <c r="L35" s="283"/>
      <c r="M35" s="283"/>
      <c r="N35" s="283"/>
      <c r="O35" s="282">
        <v>2584193.5</v>
      </c>
      <c r="P35" s="282">
        <v>2584193.5</v>
      </c>
      <c r="Q35" s="284">
        <v>4799216.5</v>
      </c>
      <c r="R35" s="284">
        <v>4799216.5</v>
      </c>
      <c r="S35" s="285">
        <v>895380</v>
      </c>
      <c r="T35" s="282">
        <v>864767.98</v>
      </c>
      <c r="U35" s="283"/>
      <c r="V35" s="283"/>
      <c r="W35" s="283"/>
      <c r="X35" s="286"/>
      <c r="Y35" s="288"/>
      <c r="Z35" s="288"/>
      <c r="AA35" s="288"/>
      <c r="AB35" s="288"/>
      <c r="AC35" s="289">
        <f t="shared" si="0"/>
        <v>9016790</v>
      </c>
      <c r="AD35" s="289">
        <f t="shared" si="1"/>
        <v>8986177.9800000004</v>
      </c>
    </row>
    <row r="36" spans="2:30">
      <c r="B36" s="281" t="s">
        <v>47</v>
      </c>
      <c r="C36" s="282">
        <v>658000</v>
      </c>
      <c r="D36" s="282">
        <v>658000</v>
      </c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2">
        <v>3717259</v>
      </c>
      <c r="P36" s="282">
        <v>3717259</v>
      </c>
      <c r="Q36" s="284">
        <v>6903481</v>
      </c>
      <c r="R36" s="284">
        <v>6903481</v>
      </c>
      <c r="S36" s="285">
        <v>3869970</v>
      </c>
      <c r="T36" s="282">
        <v>3869970</v>
      </c>
      <c r="U36" s="282">
        <v>3277719</v>
      </c>
      <c r="V36" s="282">
        <v>3277719</v>
      </c>
      <c r="W36" s="282"/>
      <c r="X36" s="292"/>
      <c r="Y36" s="288"/>
      <c r="Z36" s="288"/>
      <c r="AA36" s="288"/>
      <c r="AB36" s="288"/>
      <c r="AC36" s="289">
        <f t="shared" si="0"/>
        <v>18426429</v>
      </c>
      <c r="AD36" s="289">
        <f t="shared" si="1"/>
        <v>18426429</v>
      </c>
    </row>
    <row r="37" spans="2:30">
      <c r="B37" s="281" t="s">
        <v>48</v>
      </c>
      <c r="C37" s="282">
        <v>507000</v>
      </c>
      <c r="D37" s="282">
        <v>507000</v>
      </c>
      <c r="E37" s="283"/>
      <c r="F37" s="283"/>
      <c r="G37" s="282">
        <v>3057120</v>
      </c>
      <c r="H37" s="282">
        <v>3057120</v>
      </c>
      <c r="I37" s="283"/>
      <c r="J37" s="283"/>
      <c r="K37" s="283"/>
      <c r="L37" s="283"/>
      <c r="M37" s="282">
        <v>1176080</v>
      </c>
      <c r="N37" s="282">
        <v>1176080</v>
      </c>
      <c r="O37" s="282">
        <v>2870080.5</v>
      </c>
      <c r="P37" s="282">
        <v>2869911.69</v>
      </c>
      <c r="Q37" s="284">
        <v>5330149.5</v>
      </c>
      <c r="R37" s="284">
        <v>5329835.97</v>
      </c>
      <c r="S37" s="285">
        <v>2264890</v>
      </c>
      <c r="T37" s="282">
        <v>2245122.85</v>
      </c>
      <c r="U37" s="282">
        <v>4635950</v>
      </c>
      <c r="V37" s="282">
        <v>4635950</v>
      </c>
      <c r="W37" s="282"/>
      <c r="X37" s="292"/>
      <c r="Y37" s="288"/>
      <c r="Z37" s="288"/>
      <c r="AA37" s="288"/>
      <c r="AB37" s="288"/>
      <c r="AC37" s="289">
        <f t="shared" si="0"/>
        <v>19841270</v>
      </c>
      <c r="AD37" s="289">
        <f t="shared" si="1"/>
        <v>19821020.509999998</v>
      </c>
    </row>
    <row r="38" spans="2:30">
      <c r="B38" s="281" t="s">
        <v>49</v>
      </c>
      <c r="C38" s="282">
        <v>671000</v>
      </c>
      <c r="D38" s="282">
        <v>671000</v>
      </c>
      <c r="E38" s="283"/>
      <c r="F38" s="283"/>
      <c r="G38" s="282">
        <v>128667000</v>
      </c>
      <c r="H38" s="282">
        <v>128667000</v>
      </c>
      <c r="I38" s="283"/>
      <c r="J38" s="283"/>
      <c r="K38" s="283"/>
      <c r="L38" s="283"/>
      <c r="M38" s="282">
        <v>1658580</v>
      </c>
      <c r="N38" s="282">
        <v>1658580</v>
      </c>
      <c r="O38" s="282">
        <v>5795163.5</v>
      </c>
      <c r="P38" s="282">
        <v>5795163.4699999997</v>
      </c>
      <c r="Q38" s="284">
        <v>10762446.5</v>
      </c>
      <c r="R38" s="284">
        <v>10762446.449999999</v>
      </c>
      <c r="S38" s="285">
        <v>2472150</v>
      </c>
      <c r="T38" s="282">
        <v>2472149.3199999998</v>
      </c>
      <c r="U38" s="282">
        <v>4036671</v>
      </c>
      <c r="V38" s="282">
        <v>4004685.15</v>
      </c>
      <c r="W38" s="282"/>
      <c r="X38" s="292"/>
      <c r="Y38" s="288"/>
      <c r="Z38" s="288"/>
      <c r="AA38" s="288"/>
      <c r="AB38" s="288"/>
      <c r="AC38" s="289">
        <f t="shared" si="0"/>
        <v>154063011</v>
      </c>
      <c r="AD38" s="289">
        <f t="shared" si="1"/>
        <v>154031024.38999999</v>
      </c>
    </row>
    <row r="39" spans="2:30">
      <c r="B39" s="281" t="s">
        <v>50</v>
      </c>
      <c r="C39" s="282">
        <v>1315000</v>
      </c>
      <c r="D39" s="282">
        <v>1315000</v>
      </c>
      <c r="E39" s="283"/>
      <c r="F39" s="283"/>
      <c r="G39" s="282">
        <v>46820670</v>
      </c>
      <c r="H39" s="282">
        <v>46820670</v>
      </c>
      <c r="I39" s="283"/>
      <c r="J39" s="283"/>
      <c r="K39" s="283"/>
      <c r="L39" s="283"/>
      <c r="M39" s="283"/>
      <c r="N39" s="283"/>
      <c r="O39" s="282">
        <v>8162094.5</v>
      </c>
      <c r="P39" s="282">
        <v>8162094.5</v>
      </c>
      <c r="Q39" s="284">
        <v>15158175.5</v>
      </c>
      <c r="R39" s="284">
        <v>15158175.5</v>
      </c>
      <c r="S39" s="285">
        <v>1396920</v>
      </c>
      <c r="T39" s="282">
        <v>1396920</v>
      </c>
      <c r="U39" s="283"/>
      <c r="V39" s="283"/>
      <c r="W39" s="283"/>
      <c r="X39" s="286"/>
      <c r="Y39" s="288"/>
      <c r="Z39" s="288"/>
      <c r="AA39" s="288"/>
      <c r="AB39" s="288"/>
      <c r="AC39" s="289">
        <f t="shared" si="0"/>
        <v>72852860</v>
      </c>
      <c r="AD39" s="289">
        <f t="shared" si="1"/>
        <v>72852860</v>
      </c>
    </row>
    <row r="40" spans="2:30">
      <c r="B40" s="281" t="s">
        <v>21</v>
      </c>
      <c r="C40" s="282">
        <v>966000</v>
      </c>
      <c r="D40" s="282">
        <v>966000</v>
      </c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2">
        <v>2727739</v>
      </c>
      <c r="P40" s="282">
        <v>2727739</v>
      </c>
      <c r="Q40" s="284">
        <v>5065801</v>
      </c>
      <c r="R40" s="284">
        <v>5065801</v>
      </c>
      <c r="S40" s="285">
        <v>1160690</v>
      </c>
      <c r="T40" s="282">
        <v>1160690</v>
      </c>
      <c r="U40" s="282">
        <v>2386602</v>
      </c>
      <c r="V40" s="282">
        <v>2362736</v>
      </c>
      <c r="W40" s="282"/>
      <c r="X40" s="292"/>
      <c r="Y40" s="288"/>
      <c r="Z40" s="288"/>
      <c r="AA40" s="288"/>
      <c r="AB40" s="288"/>
      <c r="AC40" s="289">
        <f t="shared" si="0"/>
        <v>12306832</v>
      </c>
      <c r="AD40" s="289">
        <f t="shared" si="1"/>
        <v>12282966</v>
      </c>
    </row>
    <row r="41" spans="2:30">
      <c r="B41" s="281" t="s">
        <v>51</v>
      </c>
      <c r="C41" s="282">
        <v>178000</v>
      </c>
      <c r="D41" s="282">
        <v>178000</v>
      </c>
      <c r="E41" s="282">
        <v>15000000</v>
      </c>
      <c r="F41" s="282">
        <v>14981690.48</v>
      </c>
      <c r="G41" s="282">
        <v>4517540</v>
      </c>
      <c r="H41" s="282">
        <v>4447680.71</v>
      </c>
      <c r="I41" s="283"/>
      <c r="J41" s="283"/>
      <c r="K41" s="283"/>
      <c r="L41" s="283"/>
      <c r="M41" s="282">
        <v>1344100</v>
      </c>
      <c r="N41" s="282">
        <v>1344100</v>
      </c>
      <c r="O41" s="282">
        <v>2148338.5</v>
      </c>
      <c r="P41" s="282">
        <v>2148338.5</v>
      </c>
      <c r="Q41" s="284">
        <v>3989771.5</v>
      </c>
      <c r="R41" s="284">
        <v>3989771.5</v>
      </c>
      <c r="S41" s="285">
        <v>2102620</v>
      </c>
      <c r="T41" s="282">
        <v>2097574.5299999998</v>
      </c>
      <c r="U41" s="282">
        <v>5993522</v>
      </c>
      <c r="V41" s="282">
        <v>5993522</v>
      </c>
      <c r="W41" s="282"/>
      <c r="X41" s="292"/>
      <c r="Y41" s="288"/>
      <c r="Z41" s="288"/>
      <c r="AA41" s="288"/>
      <c r="AB41" s="288"/>
      <c r="AC41" s="289">
        <f t="shared" si="0"/>
        <v>35273892</v>
      </c>
      <c r="AD41" s="289">
        <f t="shared" si="1"/>
        <v>35180677.719999999</v>
      </c>
    </row>
    <row r="42" spans="2:30" ht="25.5">
      <c r="B42" s="281" t="s">
        <v>22</v>
      </c>
      <c r="C42" s="282">
        <v>781000</v>
      </c>
      <c r="D42" s="282">
        <v>781000</v>
      </c>
      <c r="E42" s="283"/>
      <c r="F42" s="283"/>
      <c r="G42" s="282">
        <v>382000</v>
      </c>
      <c r="H42" s="282">
        <v>382000</v>
      </c>
      <c r="I42" s="283"/>
      <c r="J42" s="283"/>
      <c r="K42" s="283"/>
      <c r="L42" s="283"/>
      <c r="M42" s="283"/>
      <c r="N42" s="283"/>
      <c r="O42" s="282">
        <v>2299706.5</v>
      </c>
      <c r="P42" s="282">
        <v>2299706.5</v>
      </c>
      <c r="Q42" s="284">
        <v>4270883.5</v>
      </c>
      <c r="R42" s="284">
        <v>4270883.5</v>
      </c>
      <c r="S42" s="285">
        <v>2545190</v>
      </c>
      <c r="T42" s="282">
        <v>2545190</v>
      </c>
      <c r="U42" s="283"/>
      <c r="V42" s="283"/>
      <c r="W42" s="283"/>
      <c r="X42" s="286"/>
      <c r="Y42" s="288"/>
      <c r="Z42" s="288"/>
      <c r="AA42" s="288"/>
      <c r="AB42" s="288"/>
      <c r="AC42" s="289">
        <f t="shared" si="0"/>
        <v>10278780</v>
      </c>
      <c r="AD42" s="289">
        <f t="shared" si="1"/>
        <v>10278780</v>
      </c>
    </row>
    <row r="43" spans="2:30">
      <c r="B43" s="281" t="s">
        <v>52</v>
      </c>
      <c r="C43" s="282">
        <v>808000</v>
      </c>
      <c r="D43" s="282">
        <v>808000</v>
      </c>
      <c r="E43" s="282">
        <v>13261390</v>
      </c>
      <c r="F43" s="282">
        <v>12866933.119999999</v>
      </c>
      <c r="G43" s="282">
        <v>140000</v>
      </c>
      <c r="H43" s="282">
        <v>140000</v>
      </c>
      <c r="I43" s="283"/>
      <c r="J43" s="283"/>
      <c r="K43" s="283"/>
      <c r="L43" s="283"/>
      <c r="M43" s="282">
        <v>1568110</v>
      </c>
      <c r="N43" s="282">
        <v>1568110</v>
      </c>
      <c r="O43" s="282">
        <v>1858283</v>
      </c>
      <c r="P43" s="282">
        <v>1858282.99</v>
      </c>
      <c r="Q43" s="284">
        <v>3451097</v>
      </c>
      <c r="R43" s="284">
        <v>3451097</v>
      </c>
      <c r="S43" s="285">
        <v>2940430</v>
      </c>
      <c r="T43" s="282">
        <v>2940430</v>
      </c>
      <c r="U43" s="282">
        <v>752477</v>
      </c>
      <c r="V43" s="282">
        <v>524521.02</v>
      </c>
      <c r="W43" s="282"/>
      <c r="X43" s="292"/>
      <c r="Y43" s="288"/>
      <c r="Z43" s="288"/>
      <c r="AA43" s="288"/>
      <c r="AB43" s="288"/>
      <c r="AC43" s="289">
        <f t="shared" si="0"/>
        <v>24779787</v>
      </c>
      <c r="AD43" s="289">
        <f t="shared" si="1"/>
        <v>24157374.129999999</v>
      </c>
    </row>
    <row r="44" spans="2:30">
      <c r="B44" s="281" t="s">
        <v>53</v>
      </c>
      <c r="C44" s="282">
        <v>356000</v>
      </c>
      <c r="D44" s="282">
        <v>356000</v>
      </c>
      <c r="E44" s="283"/>
      <c r="F44" s="283"/>
      <c r="G44" s="283"/>
      <c r="H44" s="283"/>
      <c r="I44" s="283"/>
      <c r="J44" s="283"/>
      <c r="K44" s="283"/>
      <c r="L44" s="283"/>
      <c r="M44" s="282">
        <v>914730</v>
      </c>
      <c r="N44" s="282">
        <v>914730</v>
      </c>
      <c r="O44" s="282">
        <v>2526667.5</v>
      </c>
      <c r="P44" s="282">
        <v>2526667.5</v>
      </c>
      <c r="Q44" s="284">
        <v>4692382.5</v>
      </c>
      <c r="R44" s="284">
        <v>4692382.5</v>
      </c>
      <c r="S44" s="285">
        <v>1240970</v>
      </c>
      <c r="T44" s="282">
        <v>1240969.99</v>
      </c>
      <c r="U44" s="283"/>
      <c r="V44" s="283"/>
      <c r="W44" s="283"/>
      <c r="X44" s="286"/>
      <c r="Y44" s="288"/>
      <c r="Z44" s="288"/>
      <c r="AA44" s="288"/>
      <c r="AB44" s="288"/>
      <c r="AC44" s="289">
        <f t="shared" si="0"/>
        <v>9730750</v>
      </c>
      <c r="AD44" s="289">
        <f t="shared" si="1"/>
        <v>9730749.9900000002</v>
      </c>
    </row>
    <row r="45" spans="2:30">
      <c r="B45" s="182" t="s">
        <v>54</v>
      </c>
      <c r="C45" s="296">
        <f>SUM(C8:C44)</f>
        <v>50000000</v>
      </c>
      <c r="D45" s="296">
        <f t="shared" ref="D45:V45" si="4">SUM(D8:D44)</f>
        <v>49945474.5</v>
      </c>
      <c r="E45" s="296">
        <f t="shared" si="4"/>
        <v>181462895</v>
      </c>
      <c r="F45" s="296">
        <f t="shared" si="4"/>
        <v>96130761.640000001</v>
      </c>
      <c r="G45" s="296">
        <f t="shared" si="4"/>
        <v>265000000</v>
      </c>
      <c r="H45" s="296">
        <f t="shared" si="4"/>
        <v>262559478.55000001</v>
      </c>
      <c r="I45" s="296">
        <f t="shared" si="4"/>
        <v>646990234.40999997</v>
      </c>
      <c r="J45" s="296">
        <f t="shared" si="4"/>
        <v>641343838.89999998</v>
      </c>
      <c r="K45" s="296">
        <f t="shared" si="4"/>
        <v>6600000</v>
      </c>
      <c r="L45" s="296">
        <f t="shared" si="4"/>
        <v>6600000</v>
      </c>
      <c r="M45" s="296">
        <f t="shared" si="4"/>
        <v>17950000</v>
      </c>
      <c r="N45" s="296">
        <f t="shared" si="4"/>
        <v>17950000</v>
      </c>
      <c r="O45" s="296">
        <f t="shared" si="4"/>
        <v>308749431</v>
      </c>
      <c r="P45" s="296">
        <f t="shared" si="4"/>
        <v>305765311.15000004</v>
      </c>
      <c r="Q45" s="296">
        <f t="shared" ref="Q45" si="5">SUM(Q8:Q44)</f>
        <v>573391800</v>
      </c>
      <c r="R45" s="296">
        <f t="shared" ref="R45" si="6">SUM(R8:R44)</f>
        <v>567849863.63</v>
      </c>
      <c r="S45" s="297">
        <f>SUM(S8:S44)</f>
        <v>252248330</v>
      </c>
      <c r="T45" s="296">
        <f t="shared" si="4"/>
        <v>250403662.10000002</v>
      </c>
      <c r="U45" s="296">
        <f t="shared" si="4"/>
        <v>57749610</v>
      </c>
      <c r="V45" s="296">
        <f t="shared" si="4"/>
        <v>56532396.460000001</v>
      </c>
      <c r="W45" s="296">
        <f t="shared" ref="W45" si="7">SUM(W8:W44)</f>
        <v>28607126.23</v>
      </c>
      <c r="X45" s="298">
        <f t="shared" ref="X45" si="8">SUM(X8:X44)</f>
        <v>28607126.23</v>
      </c>
      <c r="Y45" s="296">
        <f t="shared" ref="Y45" si="9">SUM(Y8:Y44)</f>
        <v>23010575.82</v>
      </c>
      <c r="Z45" s="296">
        <f t="shared" ref="Z45" si="10">SUM(Z8:Z44)</f>
        <v>23010575.82</v>
      </c>
      <c r="AA45" s="296">
        <f t="shared" ref="AA45" si="11">SUM(AA8:AA44)</f>
        <v>75000000</v>
      </c>
      <c r="AB45" s="296">
        <f t="shared" ref="AB45" si="12">SUM(AB8:AB44)</f>
        <v>75000000</v>
      </c>
      <c r="AC45" s="296">
        <f t="shared" ref="AC45" si="13">SUM(AC8:AC44)</f>
        <v>2486760002.46</v>
      </c>
      <c r="AD45" s="296">
        <f t="shared" ref="AD45" si="14">SUM(AD8:AD44)</f>
        <v>2381698488.98</v>
      </c>
    </row>
    <row r="46" spans="2:30">
      <c r="P46" s="299"/>
      <c r="Q46" s="299"/>
      <c r="R46" s="299"/>
    </row>
    <row r="47" spans="2:30">
      <c r="C47" s="27">
        <v>50000000</v>
      </c>
      <c r="D47" s="27">
        <v>49945474.5</v>
      </c>
      <c r="E47" s="27">
        <v>181462895</v>
      </c>
      <c r="F47" s="27">
        <v>96130761.640000001</v>
      </c>
      <c r="G47" s="27">
        <v>265000000</v>
      </c>
      <c r="H47" s="27">
        <v>262559478.55000001</v>
      </c>
      <c r="I47" s="27">
        <v>646990234.40999997</v>
      </c>
      <c r="J47" s="27">
        <v>641343838.89999998</v>
      </c>
      <c r="K47" s="27">
        <v>6600000</v>
      </c>
      <c r="L47" s="27">
        <v>6600000</v>
      </c>
      <c r="M47" s="27">
        <v>17950000</v>
      </c>
      <c r="N47" s="27">
        <v>17950000</v>
      </c>
      <c r="O47" s="300">
        <v>308749431</v>
      </c>
      <c r="P47" s="300">
        <v>305765311.15000004</v>
      </c>
      <c r="Q47" s="300">
        <v>573391800</v>
      </c>
      <c r="R47" s="300">
        <v>567849863.63</v>
      </c>
      <c r="S47" s="27">
        <v>252248330</v>
      </c>
      <c r="T47" s="27">
        <v>250403662.10000002</v>
      </c>
      <c r="U47" s="27">
        <v>57749610</v>
      </c>
      <c r="V47" s="27">
        <v>56532396.460000001</v>
      </c>
      <c r="W47" s="27">
        <v>28607126.23</v>
      </c>
      <c r="X47" s="27">
        <v>28607126.23</v>
      </c>
      <c r="Y47" s="27">
        <v>23010575.82</v>
      </c>
      <c r="Z47" s="27">
        <v>23010575.82</v>
      </c>
      <c r="AA47" s="27">
        <v>75000000</v>
      </c>
      <c r="AB47" s="27">
        <v>75000000</v>
      </c>
    </row>
    <row r="49" spans="15:16">
      <c r="O49" s="27">
        <v>882141231</v>
      </c>
      <c r="P49" s="27">
        <v>873615174.77999997</v>
      </c>
    </row>
  </sheetData>
  <mergeCells count="39">
    <mergeCell ref="C5:D5"/>
    <mergeCell ref="C6:D6"/>
    <mergeCell ref="C4:D4"/>
    <mergeCell ref="E5:F5"/>
    <mergeCell ref="E6:F6"/>
    <mergeCell ref="E4:F4"/>
    <mergeCell ref="K4:L4"/>
    <mergeCell ref="M4:N4"/>
    <mergeCell ref="G5:H5"/>
    <mergeCell ref="G4:H4"/>
    <mergeCell ref="G6:H6"/>
    <mergeCell ref="I6:J6"/>
    <mergeCell ref="I5:J5"/>
    <mergeCell ref="S4:T4"/>
    <mergeCell ref="U4:V4"/>
    <mergeCell ref="B4:B7"/>
    <mergeCell ref="O5:R5"/>
    <mergeCell ref="Q6:R6"/>
    <mergeCell ref="O4:R4"/>
    <mergeCell ref="O6:P6"/>
    <mergeCell ref="S5:T5"/>
    <mergeCell ref="S6:T6"/>
    <mergeCell ref="U5:V5"/>
    <mergeCell ref="U6:V6"/>
    <mergeCell ref="K5:L5"/>
    <mergeCell ref="K6:L6"/>
    <mergeCell ref="M6:N6"/>
    <mergeCell ref="M5:N5"/>
    <mergeCell ref="I4:J4"/>
    <mergeCell ref="AA5:AB5"/>
    <mergeCell ref="AA4:AB4"/>
    <mergeCell ref="AA6:AB6"/>
    <mergeCell ref="AC4:AD6"/>
    <mergeCell ref="W5:X5"/>
    <mergeCell ref="W6:X6"/>
    <mergeCell ref="W4:X4"/>
    <mergeCell ref="Y5:Z5"/>
    <mergeCell ref="Y4:Z4"/>
    <mergeCell ref="Y6:Z6"/>
  </mergeCells>
  <pageMargins left="0.19685039370078741" right="0.23622047244094491" top="0.74803149606299213" bottom="0.74803149606299213" header="0.31496062992125984" footer="0.31496062992125984"/>
  <pageSetup paperSize="8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G46"/>
  <sheetViews>
    <sheetView workbookViewId="0">
      <pane xSplit="3" ySplit="6" topLeftCell="D25" activePane="bottomRight" state="frozen"/>
      <selection pane="topRight" activeCell="D1" sqref="D1"/>
      <selection pane="bottomLeft" activeCell="A7" sqref="A7"/>
      <selection pane="bottomRight" activeCell="D46" sqref="D46:E46"/>
    </sheetView>
  </sheetViews>
  <sheetFormatPr defaultRowHeight="12.75"/>
  <cols>
    <col min="1" max="1" width="3.42578125" style="2" customWidth="1"/>
    <col min="2" max="2" width="9.140625" style="2"/>
    <col min="3" max="3" width="43.28515625" style="2" customWidth="1"/>
    <col min="4" max="4" width="14.42578125" style="4" customWidth="1"/>
    <col min="5" max="5" width="13.140625" style="4" customWidth="1"/>
    <col min="6" max="7" width="11.28515625" style="2" bestFit="1" customWidth="1"/>
    <col min="8" max="16384" width="9.140625" style="2"/>
  </cols>
  <sheetData>
    <row r="1" spans="3:7" s="32" customFormat="1" ht="30" customHeight="1">
      <c r="C1" s="535" t="s">
        <v>143</v>
      </c>
      <c r="D1" s="535"/>
      <c r="E1" s="535"/>
      <c r="F1" s="535"/>
      <c r="G1" s="535"/>
    </row>
    <row r="2" spans="3:7">
      <c r="G2" s="31" t="s">
        <v>24</v>
      </c>
    </row>
    <row r="3" spans="3:7" ht="21.75" customHeight="1">
      <c r="C3" s="545" t="s">
        <v>7</v>
      </c>
      <c r="D3" s="536" t="s">
        <v>59</v>
      </c>
      <c r="E3" s="537"/>
      <c r="F3" s="539" t="s">
        <v>23</v>
      </c>
      <c r="G3" s="540"/>
    </row>
    <row r="4" spans="3:7" ht="54" customHeight="1">
      <c r="C4" s="546"/>
      <c r="D4" s="548" t="s">
        <v>142</v>
      </c>
      <c r="E4" s="549"/>
      <c r="F4" s="541"/>
      <c r="G4" s="542"/>
    </row>
    <row r="5" spans="3:7" ht="15" customHeight="1">
      <c r="C5" s="546"/>
      <c r="D5" s="538" t="s">
        <v>5</v>
      </c>
      <c r="E5" s="538"/>
      <c r="F5" s="543"/>
      <c r="G5" s="544"/>
    </row>
    <row r="6" spans="3:7" ht="15" customHeight="1">
      <c r="C6" s="547"/>
      <c r="D6" s="26" t="s">
        <v>3</v>
      </c>
      <c r="E6" s="26" t="s">
        <v>4</v>
      </c>
      <c r="F6" s="26" t="s">
        <v>3</v>
      </c>
      <c r="G6" s="26" t="s">
        <v>4</v>
      </c>
    </row>
    <row r="7" spans="3:7">
      <c r="C7" s="28" t="s">
        <v>33</v>
      </c>
      <c r="D7" s="29">
        <v>3536560</v>
      </c>
      <c r="E7" s="29">
        <v>3535655.38</v>
      </c>
      <c r="F7" s="42">
        <f>D7</f>
        <v>3536560</v>
      </c>
      <c r="G7" s="42">
        <f>E7</f>
        <v>3535655.38</v>
      </c>
    </row>
    <row r="8" spans="3:7">
      <c r="C8" s="28" t="s">
        <v>0</v>
      </c>
      <c r="D8" s="29">
        <v>1768280</v>
      </c>
      <c r="E8" s="29">
        <v>1768280</v>
      </c>
      <c r="F8" s="42">
        <f t="shared" ref="F8:F43" si="0">D8</f>
        <v>1768280</v>
      </c>
      <c r="G8" s="42">
        <f t="shared" ref="G8:G43" si="1">E8</f>
        <v>1768280</v>
      </c>
    </row>
    <row r="9" spans="3:7">
      <c r="C9" s="28" t="s">
        <v>34</v>
      </c>
      <c r="D9" s="29">
        <v>442070</v>
      </c>
      <c r="E9" s="29">
        <v>442070</v>
      </c>
      <c r="F9" s="42">
        <f t="shared" si="0"/>
        <v>442070</v>
      </c>
      <c r="G9" s="42">
        <f t="shared" si="1"/>
        <v>442070</v>
      </c>
    </row>
    <row r="10" spans="3:7">
      <c r="C10" s="28" t="s">
        <v>35</v>
      </c>
      <c r="D10" s="29">
        <v>442070</v>
      </c>
      <c r="E10" s="29">
        <v>442070</v>
      </c>
      <c r="F10" s="42">
        <f t="shared" si="0"/>
        <v>442070</v>
      </c>
      <c r="G10" s="42">
        <f t="shared" si="1"/>
        <v>442070</v>
      </c>
    </row>
    <row r="11" spans="3:7">
      <c r="C11" s="28" t="s">
        <v>1</v>
      </c>
      <c r="D11" s="29">
        <v>442070</v>
      </c>
      <c r="E11" s="29">
        <v>442070</v>
      </c>
      <c r="F11" s="42">
        <f t="shared" si="0"/>
        <v>442070</v>
      </c>
      <c r="G11" s="42">
        <f t="shared" si="1"/>
        <v>442070</v>
      </c>
    </row>
    <row r="12" spans="3:7">
      <c r="C12" s="28" t="s">
        <v>9</v>
      </c>
      <c r="D12" s="29">
        <v>442070</v>
      </c>
      <c r="E12" s="29">
        <v>442070</v>
      </c>
      <c r="F12" s="42">
        <f t="shared" si="0"/>
        <v>442070</v>
      </c>
      <c r="G12" s="42">
        <f t="shared" si="1"/>
        <v>442070</v>
      </c>
    </row>
    <row r="13" spans="3:7">
      <c r="C13" s="28" t="s">
        <v>36</v>
      </c>
      <c r="D13" s="29">
        <v>442070</v>
      </c>
      <c r="E13" s="29">
        <v>442070</v>
      </c>
      <c r="F13" s="42">
        <f t="shared" si="0"/>
        <v>442070</v>
      </c>
      <c r="G13" s="42">
        <f t="shared" si="1"/>
        <v>442070</v>
      </c>
    </row>
    <row r="14" spans="3:7">
      <c r="C14" s="28" t="s">
        <v>37</v>
      </c>
      <c r="D14" s="29">
        <v>442070</v>
      </c>
      <c r="E14" s="29">
        <v>442070</v>
      </c>
      <c r="F14" s="42">
        <f t="shared" si="0"/>
        <v>442070</v>
      </c>
      <c r="G14" s="42">
        <f t="shared" si="1"/>
        <v>442070</v>
      </c>
    </row>
    <row r="15" spans="3:7">
      <c r="C15" s="28" t="s">
        <v>10</v>
      </c>
      <c r="D15" s="29">
        <v>442070</v>
      </c>
      <c r="E15" s="29">
        <v>442070</v>
      </c>
      <c r="F15" s="42">
        <f t="shared" si="0"/>
        <v>442070</v>
      </c>
      <c r="G15" s="42">
        <f t="shared" si="1"/>
        <v>442070</v>
      </c>
    </row>
    <row r="16" spans="3:7">
      <c r="C16" s="28" t="s">
        <v>11</v>
      </c>
      <c r="D16" s="29">
        <v>442070</v>
      </c>
      <c r="E16" s="29">
        <v>442070</v>
      </c>
      <c r="F16" s="42">
        <f t="shared" si="0"/>
        <v>442070</v>
      </c>
      <c r="G16" s="42">
        <f t="shared" si="1"/>
        <v>442070</v>
      </c>
    </row>
    <row r="17" spans="3:7">
      <c r="C17" s="28" t="s">
        <v>38</v>
      </c>
      <c r="D17" s="29">
        <v>442070</v>
      </c>
      <c r="E17" s="29">
        <v>442070</v>
      </c>
      <c r="F17" s="42">
        <f t="shared" si="0"/>
        <v>442070</v>
      </c>
      <c r="G17" s="42">
        <f t="shared" si="1"/>
        <v>442070</v>
      </c>
    </row>
    <row r="18" spans="3:7">
      <c r="C18" s="28" t="s">
        <v>65</v>
      </c>
      <c r="D18" s="29">
        <v>442070</v>
      </c>
      <c r="E18" s="29">
        <v>442070</v>
      </c>
      <c r="F18" s="42">
        <f t="shared" si="0"/>
        <v>442070</v>
      </c>
      <c r="G18" s="42">
        <f t="shared" si="1"/>
        <v>442070</v>
      </c>
    </row>
    <row r="19" spans="3:7">
      <c r="C19" s="28" t="s">
        <v>12</v>
      </c>
      <c r="D19" s="29">
        <v>442070</v>
      </c>
      <c r="E19" s="29">
        <v>442070</v>
      </c>
      <c r="F19" s="42">
        <f t="shared" si="0"/>
        <v>442070</v>
      </c>
      <c r="G19" s="42">
        <f t="shared" si="1"/>
        <v>442070</v>
      </c>
    </row>
    <row r="20" spans="3:7">
      <c r="C20" s="28" t="s">
        <v>13</v>
      </c>
      <c r="D20" s="29">
        <v>442070</v>
      </c>
      <c r="E20" s="29">
        <v>442070</v>
      </c>
      <c r="F20" s="42">
        <f t="shared" si="0"/>
        <v>442070</v>
      </c>
      <c r="G20" s="42">
        <f t="shared" si="1"/>
        <v>442070</v>
      </c>
    </row>
    <row r="21" spans="3:7">
      <c r="C21" s="28" t="s">
        <v>40</v>
      </c>
      <c r="D21" s="29">
        <v>442070</v>
      </c>
      <c r="E21" s="29">
        <v>442070</v>
      </c>
      <c r="F21" s="42">
        <f t="shared" si="0"/>
        <v>442070</v>
      </c>
      <c r="G21" s="42">
        <f t="shared" si="1"/>
        <v>442070</v>
      </c>
    </row>
    <row r="22" spans="3:7">
      <c r="C22" s="28" t="s">
        <v>14</v>
      </c>
      <c r="D22" s="29">
        <v>442070</v>
      </c>
      <c r="E22" s="29">
        <v>442070</v>
      </c>
      <c r="F22" s="42">
        <f t="shared" si="0"/>
        <v>442070</v>
      </c>
      <c r="G22" s="42">
        <f t="shared" si="1"/>
        <v>442070</v>
      </c>
    </row>
    <row r="23" spans="3:7">
      <c r="C23" s="28" t="s">
        <v>41</v>
      </c>
      <c r="D23" s="29">
        <v>442070</v>
      </c>
      <c r="E23" s="29">
        <v>435120.25</v>
      </c>
      <c r="F23" s="42">
        <f t="shared" si="0"/>
        <v>442070</v>
      </c>
      <c r="G23" s="42">
        <f t="shared" si="1"/>
        <v>435120.25</v>
      </c>
    </row>
    <row r="24" spans="3:7">
      <c r="C24" s="28" t="s">
        <v>42</v>
      </c>
      <c r="D24" s="29">
        <v>442070</v>
      </c>
      <c r="E24" s="29">
        <v>442070</v>
      </c>
      <c r="F24" s="42">
        <f t="shared" si="0"/>
        <v>442070</v>
      </c>
      <c r="G24" s="42">
        <f t="shared" si="1"/>
        <v>442070</v>
      </c>
    </row>
    <row r="25" spans="3:7">
      <c r="C25" s="28" t="s">
        <v>15</v>
      </c>
      <c r="D25" s="29">
        <v>442070</v>
      </c>
      <c r="E25" s="29">
        <v>442070</v>
      </c>
      <c r="F25" s="42">
        <f t="shared" si="0"/>
        <v>442070</v>
      </c>
      <c r="G25" s="42">
        <f t="shared" si="1"/>
        <v>442070</v>
      </c>
    </row>
    <row r="26" spans="3:7">
      <c r="C26" s="28" t="s">
        <v>43</v>
      </c>
      <c r="D26" s="29">
        <v>442070</v>
      </c>
      <c r="E26" s="29">
        <v>442070</v>
      </c>
      <c r="F26" s="42">
        <f t="shared" si="0"/>
        <v>442070</v>
      </c>
      <c r="G26" s="42">
        <f t="shared" si="1"/>
        <v>442070</v>
      </c>
    </row>
    <row r="27" spans="3:7">
      <c r="C27" s="28" t="s">
        <v>16</v>
      </c>
      <c r="D27" s="29">
        <v>442070</v>
      </c>
      <c r="E27" s="29">
        <v>442070</v>
      </c>
      <c r="F27" s="42">
        <f t="shared" si="0"/>
        <v>442070</v>
      </c>
      <c r="G27" s="42">
        <f t="shared" si="1"/>
        <v>442070</v>
      </c>
    </row>
    <row r="28" spans="3:7">
      <c r="C28" s="28" t="s">
        <v>17</v>
      </c>
      <c r="D28" s="29">
        <v>442070</v>
      </c>
      <c r="E28" s="29">
        <v>442070</v>
      </c>
      <c r="F28" s="42">
        <f t="shared" si="0"/>
        <v>442070</v>
      </c>
      <c r="G28" s="42">
        <f t="shared" si="1"/>
        <v>442070</v>
      </c>
    </row>
    <row r="29" spans="3:7">
      <c r="C29" s="28" t="s">
        <v>44</v>
      </c>
      <c r="D29" s="29">
        <v>442070</v>
      </c>
      <c r="E29" s="29">
        <v>442070</v>
      </c>
      <c r="F29" s="42">
        <f t="shared" si="0"/>
        <v>442070</v>
      </c>
      <c r="G29" s="42">
        <f t="shared" si="1"/>
        <v>442070</v>
      </c>
    </row>
    <row r="30" spans="3:7">
      <c r="C30" s="28" t="s">
        <v>45</v>
      </c>
      <c r="D30" s="29">
        <v>442070</v>
      </c>
      <c r="E30" s="29">
        <v>442070</v>
      </c>
      <c r="F30" s="42">
        <f t="shared" si="0"/>
        <v>442070</v>
      </c>
      <c r="G30" s="42">
        <f t="shared" si="1"/>
        <v>442070</v>
      </c>
    </row>
    <row r="31" spans="3:7">
      <c r="C31" s="28" t="s">
        <v>18</v>
      </c>
      <c r="D31" s="29">
        <v>442070</v>
      </c>
      <c r="E31" s="29">
        <v>442070</v>
      </c>
      <c r="F31" s="42">
        <f t="shared" si="0"/>
        <v>442070</v>
      </c>
      <c r="G31" s="42">
        <f t="shared" si="1"/>
        <v>442070</v>
      </c>
    </row>
    <row r="32" spans="3:7">
      <c r="C32" s="28" t="s">
        <v>19</v>
      </c>
      <c r="D32" s="29">
        <v>442070</v>
      </c>
      <c r="E32" s="29">
        <v>442070</v>
      </c>
      <c r="F32" s="42">
        <f t="shared" si="0"/>
        <v>442070</v>
      </c>
      <c r="G32" s="42">
        <f t="shared" si="1"/>
        <v>442070</v>
      </c>
    </row>
    <row r="33" spans="3:7">
      <c r="C33" s="28" t="s">
        <v>20</v>
      </c>
      <c r="D33" s="29">
        <v>442070</v>
      </c>
      <c r="E33" s="29">
        <v>442070</v>
      </c>
      <c r="F33" s="42">
        <f t="shared" si="0"/>
        <v>442070</v>
      </c>
      <c r="G33" s="42">
        <f t="shared" si="1"/>
        <v>442070</v>
      </c>
    </row>
    <row r="34" spans="3:7">
      <c r="C34" s="28" t="s">
        <v>46</v>
      </c>
      <c r="D34" s="29">
        <v>442070</v>
      </c>
      <c r="E34" s="29">
        <v>442070</v>
      </c>
      <c r="F34" s="42">
        <f t="shared" si="0"/>
        <v>442070</v>
      </c>
      <c r="G34" s="42">
        <f t="shared" si="1"/>
        <v>442070</v>
      </c>
    </row>
    <row r="35" spans="3:7">
      <c r="C35" s="28" t="s">
        <v>47</v>
      </c>
      <c r="D35" s="29">
        <v>442070</v>
      </c>
      <c r="E35" s="29">
        <v>442070</v>
      </c>
      <c r="F35" s="42">
        <f t="shared" si="0"/>
        <v>442070</v>
      </c>
      <c r="G35" s="42">
        <f t="shared" si="1"/>
        <v>442070</v>
      </c>
    </row>
    <row r="36" spans="3:7">
      <c r="C36" s="28" t="s">
        <v>48</v>
      </c>
      <c r="D36" s="29">
        <v>442070</v>
      </c>
      <c r="E36" s="29">
        <v>442070</v>
      </c>
      <c r="F36" s="42">
        <f t="shared" si="0"/>
        <v>442070</v>
      </c>
      <c r="G36" s="42">
        <f t="shared" si="1"/>
        <v>442070</v>
      </c>
    </row>
    <row r="37" spans="3:7">
      <c r="C37" s="28" t="s">
        <v>49</v>
      </c>
      <c r="D37" s="29">
        <v>442070</v>
      </c>
      <c r="E37" s="29">
        <v>442070</v>
      </c>
      <c r="F37" s="42">
        <f t="shared" si="0"/>
        <v>442070</v>
      </c>
      <c r="G37" s="42">
        <f t="shared" si="1"/>
        <v>442070</v>
      </c>
    </row>
    <row r="38" spans="3:7">
      <c r="C38" s="28" t="s">
        <v>50</v>
      </c>
      <c r="D38" s="29">
        <v>442070</v>
      </c>
      <c r="E38" s="29">
        <v>442070</v>
      </c>
      <c r="F38" s="42">
        <f t="shared" si="0"/>
        <v>442070</v>
      </c>
      <c r="G38" s="42">
        <f t="shared" si="1"/>
        <v>442070</v>
      </c>
    </row>
    <row r="39" spans="3:7">
      <c r="C39" s="28" t="s">
        <v>21</v>
      </c>
      <c r="D39" s="29">
        <v>442070</v>
      </c>
      <c r="E39" s="29">
        <v>442070</v>
      </c>
      <c r="F39" s="42">
        <f t="shared" si="0"/>
        <v>442070</v>
      </c>
      <c r="G39" s="42">
        <f t="shared" si="1"/>
        <v>442070</v>
      </c>
    </row>
    <row r="40" spans="3:7">
      <c r="C40" s="28" t="s">
        <v>51</v>
      </c>
      <c r="D40" s="29">
        <v>442070</v>
      </c>
      <c r="E40" s="29">
        <v>442070</v>
      </c>
      <c r="F40" s="42">
        <f t="shared" si="0"/>
        <v>442070</v>
      </c>
      <c r="G40" s="42">
        <f t="shared" si="1"/>
        <v>442070</v>
      </c>
    </row>
    <row r="41" spans="3:7">
      <c r="C41" s="28" t="s">
        <v>22</v>
      </c>
      <c r="D41" s="29">
        <v>442070</v>
      </c>
      <c r="E41" s="29">
        <v>442070</v>
      </c>
      <c r="F41" s="42">
        <f t="shared" si="0"/>
        <v>442070</v>
      </c>
      <c r="G41" s="42">
        <f t="shared" si="1"/>
        <v>442070</v>
      </c>
    </row>
    <row r="42" spans="3:7">
      <c r="C42" s="28" t="s">
        <v>52</v>
      </c>
      <c r="D42" s="29">
        <v>442070</v>
      </c>
      <c r="E42" s="29">
        <v>442070</v>
      </c>
      <c r="F42" s="42">
        <f t="shared" si="0"/>
        <v>442070</v>
      </c>
      <c r="G42" s="42">
        <f t="shared" si="1"/>
        <v>442070</v>
      </c>
    </row>
    <row r="43" spans="3:7">
      <c r="C43" s="28" t="s">
        <v>53</v>
      </c>
      <c r="D43" s="29">
        <v>442070</v>
      </c>
      <c r="E43" s="29">
        <v>442070</v>
      </c>
      <c r="F43" s="42">
        <f t="shared" si="0"/>
        <v>442070</v>
      </c>
      <c r="G43" s="42">
        <f t="shared" si="1"/>
        <v>442070</v>
      </c>
    </row>
    <row r="44" spans="3:7">
      <c r="C44" s="40" t="s">
        <v>54</v>
      </c>
      <c r="D44" s="30">
        <f>SUM(D7:D43)</f>
        <v>20777290</v>
      </c>
      <c r="E44" s="30">
        <f t="shared" ref="E44:G44" si="2">SUM(E7:E43)</f>
        <v>20769435.629999999</v>
      </c>
      <c r="F44" s="30">
        <f t="shared" si="2"/>
        <v>20777290</v>
      </c>
      <c r="G44" s="30">
        <f t="shared" si="2"/>
        <v>20769435.629999999</v>
      </c>
    </row>
    <row r="46" spans="3:7">
      <c r="D46" s="159">
        <v>20777290</v>
      </c>
      <c r="E46" s="159">
        <v>20769435.629999999</v>
      </c>
    </row>
  </sheetData>
  <mergeCells count="6">
    <mergeCell ref="C1:G1"/>
    <mergeCell ref="D3:E3"/>
    <mergeCell ref="D5:E5"/>
    <mergeCell ref="F3:G5"/>
    <mergeCell ref="C3:C6"/>
    <mergeCell ref="D4:E4"/>
  </mergeCells>
  <pageMargins left="0.36" right="0.70866141732283472" top="0.74803149606299213" bottom="0.74803149606299213" header="0.31496062992125984" footer="0.31496062992125984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56"/>
  <sheetViews>
    <sheetView workbookViewId="0">
      <pane xSplit="1" ySplit="7" topLeftCell="B47" activePane="bottomRight" state="frozen"/>
      <selection pane="topRight" activeCell="B1" sqref="B1"/>
      <selection pane="bottomLeft" activeCell="A8" sqref="A8"/>
      <selection pane="bottomRight" activeCell="H48" activeCellId="2" sqref="B48 D49 H48"/>
    </sheetView>
  </sheetViews>
  <sheetFormatPr defaultRowHeight="12.75"/>
  <cols>
    <col min="1" max="1" width="35.140625" style="309" customWidth="1"/>
    <col min="2" max="2" width="11.42578125" style="309" customWidth="1"/>
    <col min="3" max="4" width="10.140625" style="309" customWidth="1"/>
    <col min="5" max="7" width="10" style="309" customWidth="1"/>
    <col min="8" max="8" width="12.5703125" style="309" customWidth="1"/>
    <col min="9" max="9" width="11.7109375" style="309" customWidth="1"/>
    <col min="10" max="10" width="9.85546875" style="309" customWidth="1"/>
    <col min="11" max="11" width="11.28515625" style="309" bestFit="1" customWidth="1"/>
    <col min="12" max="12" width="11.42578125" style="309" customWidth="1"/>
    <col min="13" max="13" width="11.7109375" style="309" customWidth="1"/>
    <col min="14" max="14" width="20.7109375" style="310" customWidth="1"/>
    <col min="15" max="15" width="11.28515625" style="310" customWidth="1"/>
    <col min="16" max="16" width="14.28515625" style="309" customWidth="1"/>
    <col min="17" max="17" width="14.5703125" style="309" customWidth="1"/>
    <col min="18" max="16384" width="9.140625" style="309"/>
  </cols>
  <sheetData>
    <row r="2" spans="1:17" s="308" customFormat="1">
      <c r="A2" s="566" t="s">
        <v>144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</row>
    <row r="3" spans="1:17">
      <c r="Q3" s="311" t="s">
        <v>24</v>
      </c>
    </row>
    <row r="4" spans="1:17" s="312" customFormat="1" ht="34.5" customHeight="1">
      <c r="A4" s="550" t="s">
        <v>7</v>
      </c>
      <c r="B4" s="555" t="s">
        <v>60</v>
      </c>
      <c r="C4" s="555"/>
      <c r="D4" s="555" t="s">
        <v>60</v>
      </c>
      <c r="E4" s="555"/>
      <c r="F4" s="555" t="s">
        <v>60</v>
      </c>
      <c r="G4" s="555"/>
      <c r="H4" s="555" t="s">
        <v>60</v>
      </c>
      <c r="I4" s="555"/>
      <c r="J4" s="555" t="s">
        <v>60</v>
      </c>
      <c r="K4" s="555"/>
      <c r="L4" s="556" t="s">
        <v>59</v>
      </c>
      <c r="M4" s="557"/>
      <c r="N4" s="558" t="s">
        <v>92</v>
      </c>
      <c r="O4" s="559"/>
      <c r="P4" s="560" t="s">
        <v>23</v>
      </c>
      <c r="Q4" s="561"/>
    </row>
    <row r="5" spans="1:17" s="313" customFormat="1" ht="138.75" customHeight="1">
      <c r="A5" s="551"/>
      <c r="B5" s="554" t="s">
        <v>148</v>
      </c>
      <c r="C5" s="554"/>
      <c r="D5" s="554" t="s">
        <v>2</v>
      </c>
      <c r="E5" s="554"/>
      <c r="F5" s="554"/>
      <c r="G5" s="554"/>
      <c r="H5" s="554" t="s">
        <v>146</v>
      </c>
      <c r="I5" s="554"/>
      <c r="J5" s="554" t="s">
        <v>147</v>
      </c>
      <c r="K5" s="554"/>
      <c r="L5" s="554" t="s">
        <v>149</v>
      </c>
      <c r="M5" s="554"/>
      <c r="N5" s="554" t="s">
        <v>150</v>
      </c>
      <c r="O5" s="554"/>
      <c r="P5" s="562"/>
      <c r="Q5" s="563"/>
    </row>
    <row r="6" spans="1:17" ht="18.75" customHeight="1">
      <c r="A6" s="552"/>
      <c r="B6" s="553" t="s">
        <v>5</v>
      </c>
      <c r="C6" s="553"/>
      <c r="D6" s="553" t="s">
        <v>5</v>
      </c>
      <c r="E6" s="553"/>
      <c r="F6" s="553" t="s">
        <v>6</v>
      </c>
      <c r="G6" s="553"/>
      <c r="H6" s="553" t="s">
        <v>5</v>
      </c>
      <c r="I6" s="553"/>
      <c r="J6" s="553" t="s">
        <v>5</v>
      </c>
      <c r="K6" s="553"/>
      <c r="L6" s="553" t="s">
        <v>6</v>
      </c>
      <c r="M6" s="553"/>
      <c r="N6" s="553" t="s">
        <v>5</v>
      </c>
      <c r="O6" s="553"/>
      <c r="P6" s="564"/>
      <c r="Q6" s="565"/>
    </row>
    <row r="7" spans="1:17" ht="15" customHeight="1">
      <c r="A7" s="314"/>
      <c r="B7" s="315" t="s">
        <v>3</v>
      </c>
      <c r="C7" s="315" t="s">
        <v>4</v>
      </c>
      <c r="D7" s="315" t="s">
        <v>3</v>
      </c>
      <c r="E7" s="315" t="s">
        <v>4</v>
      </c>
      <c r="F7" s="315" t="s">
        <v>3</v>
      </c>
      <c r="G7" s="315" t="s">
        <v>4</v>
      </c>
      <c r="H7" s="315" t="s">
        <v>3</v>
      </c>
      <c r="I7" s="315" t="s">
        <v>4</v>
      </c>
      <c r="J7" s="315" t="s">
        <v>3</v>
      </c>
      <c r="K7" s="315" t="s">
        <v>4</v>
      </c>
      <c r="L7" s="315" t="s">
        <v>3</v>
      </c>
      <c r="M7" s="315" t="s">
        <v>4</v>
      </c>
      <c r="N7" s="315" t="s">
        <v>3</v>
      </c>
      <c r="O7" s="315" t="s">
        <v>4</v>
      </c>
      <c r="P7" s="315" t="s">
        <v>3</v>
      </c>
      <c r="Q7" s="315" t="s">
        <v>4</v>
      </c>
    </row>
    <row r="8" spans="1:17">
      <c r="A8" s="316" t="s">
        <v>33</v>
      </c>
      <c r="B8" s="317">
        <v>598850</v>
      </c>
      <c r="C8" s="317">
        <v>596098.80000000005</v>
      </c>
      <c r="D8" s="318"/>
      <c r="E8" s="318"/>
      <c r="F8" s="318"/>
      <c r="G8" s="318"/>
      <c r="H8" s="317">
        <v>7560000</v>
      </c>
      <c r="I8" s="317">
        <v>2705671.44</v>
      </c>
      <c r="J8" s="317">
        <v>5225109.12</v>
      </c>
      <c r="K8" s="317">
        <v>5225109.12</v>
      </c>
      <c r="L8" s="317">
        <v>6274841.5300000003</v>
      </c>
      <c r="M8" s="317">
        <v>895020.88</v>
      </c>
      <c r="N8" s="317">
        <v>808796.6</v>
      </c>
      <c r="O8" s="317">
        <v>808796.6</v>
      </c>
      <c r="P8" s="319">
        <f>B8+D8+F8+H8+J8+L8+N8</f>
        <v>20467597.250000004</v>
      </c>
      <c r="Q8" s="320">
        <f>C8+E8+G8+I8+K8+M8+O8</f>
        <v>10230696.84</v>
      </c>
    </row>
    <row r="9" spans="1:17">
      <c r="A9" s="316" t="s">
        <v>0</v>
      </c>
      <c r="B9" s="317">
        <v>563390</v>
      </c>
      <c r="C9" s="317">
        <v>460160</v>
      </c>
      <c r="D9" s="318"/>
      <c r="E9" s="318"/>
      <c r="F9" s="318"/>
      <c r="G9" s="318"/>
      <c r="H9" s="317">
        <v>14654400</v>
      </c>
      <c r="I9" s="317">
        <v>6093151.2599999998</v>
      </c>
      <c r="J9" s="317">
        <v>15136961.6</v>
      </c>
      <c r="K9" s="317">
        <v>15136961.6</v>
      </c>
      <c r="L9" s="317">
        <v>3553207.07</v>
      </c>
      <c r="M9" s="317">
        <v>200488</v>
      </c>
      <c r="N9" s="317">
        <v>307457</v>
      </c>
      <c r="O9" s="317">
        <v>307457</v>
      </c>
      <c r="P9" s="319">
        <f t="shared" ref="P9:P45" si="0">B9+D9+F9+H9+J9+L9+N9</f>
        <v>34215415.670000002</v>
      </c>
      <c r="Q9" s="320">
        <f t="shared" ref="Q9:Q45" si="1">C9+E9+G9+I9+K9+M9+O9</f>
        <v>22198217.859999999</v>
      </c>
    </row>
    <row r="10" spans="1:17">
      <c r="A10" s="316" t="s">
        <v>34</v>
      </c>
      <c r="B10" s="317">
        <v>525198.19999999995</v>
      </c>
      <c r="C10" s="317">
        <v>519979.4</v>
      </c>
      <c r="D10" s="317">
        <v>1141180</v>
      </c>
      <c r="E10" s="317">
        <v>1123033.46</v>
      </c>
      <c r="F10" s="317">
        <v>2119300</v>
      </c>
      <c r="G10" s="317">
        <v>2085633.61</v>
      </c>
      <c r="H10" s="317">
        <v>3688650</v>
      </c>
      <c r="I10" s="317">
        <v>3504305.73</v>
      </c>
      <c r="J10" s="317">
        <v>2312487.84</v>
      </c>
      <c r="K10" s="317">
        <v>2312487.84</v>
      </c>
      <c r="L10" s="317">
        <v>810358</v>
      </c>
      <c r="M10" s="317">
        <v>765884.5</v>
      </c>
      <c r="N10" s="317">
        <v>48625</v>
      </c>
      <c r="O10" s="317">
        <v>48625</v>
      </c>
      <c r="P10" s="319">
        <f t="shared" si="0"/>
        <v>10645799.039999999</v>
      </c>
      <c r="Q10" s="320">
        <f t="shared" si="1"/>
        <v>10359949.539999999</v>
      </c>
    </row>
    <row r="11" spans="1:17">
      <c r="A11" s="316" t="s">
        <v>35</v>
      </c>
      <c r="B11" s="317">
        <v>496150</v>
      </c>
      <c r="C11" s="317">
        <v>496103.62</v>
      </c>
      <c r="D11" s="318"/>
      <c r="E11" s="318"/>
      <c r="F11" s="318"/>
      <c r="G11" s="318"/>
      <c r="H11" s="317">
        <v>6000000</v>
      </c>
      <c r="I11" s="317">
        <v>3493080.4</v>
      </c>
      <c r="J11" s="318"/>
      <c r="K11" s="318"/>
      <c r="L11" s="317">
        <v>548595.53</v>
      </c>
      <c r="M11" s="317">
        <v>0</v>
      </c>
      <c r="N11" s="317">
        <v>30800</v>
      </c>
      <c r="O11" s="317">
        <v>30800</v>
      </c>
      <c r="P11" s="319">
        <f t="shared" si="0"/>
        <v>7075545.5300000003</v>
      </c>
      <c r="Q11" s="320">
        <f t="shared" si="1"/>
        <v>4019984.02</v>
      </c>
    </row>
    <row r="12" spans="1:17">
      <c r="A12" s="316" t="s">
        <v>1</v>
      </c>
      <c r="B12" s="317">
        <v>488200</v>
      </c>
      <c r="C12" s="317">
        <v>480411.75</v>
      </c>
      <c r="D12" s="318"/>
      <c r="E12" s="318"/>
      <c r="F12" s="318"/>
      <c r="G12" s="318"/>
      <c r="H12" s="318"/>
      <c r="I12" s="318"/>
      <c r="J12" s="318"/>
      <c r="K12" s="318"/>
      <c r="L12" s="317">
        <v>386498.21</v>
      </c>
      <c r="M12" s="317">
        <v>386498.21</v>
      </c>
      <c r="N12" s="317">
        <v>9725</v>
      </c>
      <c r="O12" s="317">
        <v>9725</v>
      </c>
      <c r="P12" s="319">
        <f t="shared" si="0"/>
        <v>884423.21</v>
      </c>
      <c r="Q12" s="320">
        <f t="shared" si="1"/>
        <v>876634.96</v>
      </c>
    </row>
    <row r="13" spans="1:17">
      <c r="A13" s="316" t="s">
        <v>9</v>
      </c>
      <c r="B13" s="317">
        <v>23450</v>
      </c>
      <c r="C13" s="317">
        <v>23449.46</v>
      </c>
      <c r="D13" s="318"/>
      <c r="E13" s="318"/>
      <c r="F13" s="318"/>
      <c r="G13" s="318"/>
      <c r="H13" s="317">
        <v>5783320</v>
      </c>
      <c r="I13" s="317">
        <v>5764549.3300000001</v>
      </c>
      <c r="J13" s="318"/>
      <c r="K13" s="318"/>
      <c r="L13" s="317">
        <v>218191.11</v>
      </c>
      <c r="M13" s="317">
        <v>100680</v>
      </c>
      <c r="N13" s="317">
        <v>8750</v>
      </c>
      <c r="O13" s="317">
        <v>8750</v>
      </c>
      <c r="P13" s="319">
        <f t="shared" si="0"/>
        <v>6033711.1100000003</v>
      </c>
      <c r="Q13" s="320">
        <f t="shared" si="1"/>
        <v>5897428.79</v>
      </c>
    </row>
    <row r="14" spans="1:17">
      <c r="A14" s="316" t="s">
        <v>36</v>
      </c>
      <c r="B14" s="317">
        <v>531100</v>
      </c>
      <c r="C14" s="317">
        <v>521333.63</v>
      </c>
      <c r="D14" s="318"/>
      <c r="E14" s="318"/>
      <c r="F14" s="318"/>
      <c r="G14" s="318"/>
      <c r="H14" s="317">
        <v>5985830</v>
      </c>
      <c r="I14" s="317">
        <v>5955866.2699999996</v>
      </c>
      <c r="J14" s="317">
        <v>2128500</v>
      </c>
      <c r="K14" s="317">
        <v>2128500</v>
      </c>
      <c r="L14" s="317">
        <v>248303.65</v>
      </c>
      <c r="M14" s="317">
        <v>248303.65</v>
      </c>
      <c r="N14" s="317">
        <v>35175</v>
      </c>
      <c r="O14" s="317">
        <v>35175</v>
      </c>
      <c r="P14" s="319">
        <f t="shared" si="0"/>
        <v>8928908.6500000004</v>
      </c>
      <c r="Q14" s="320">
        <f t="shared" si="1"/>
        <v>8889178.5499999989</v>
      </c>
    </row>
    <row r="15" spans="1:17">
      <c r="A15" s="316" t="s">
        <v>37</v>
      </c>
      <c r="B15" s="317">
        <v>23340</v>
      </c>
      <c r="C15" s="317">
        <v>23332.799999999999</v>
      </c>
      <c r="D15" s="318"/>
      <c r="E15" s="318"/>
      <c r="F15" s="318"/>
      <c r="G15" s="318"/>
      <c r="H15" s="317">
        <v>5671100</v>
      </c>
      <c r="I15" s="317">
        <v>5642311.4100000001</v>
      </c>
      <c r="J15" s="318"/>
      <c r="K15" s="318"/>
      <c r="L15" s="317">
        <v>234424</v>
      </c>
      <c r="M15" s="317">
        <v>176341.6</v>
      </c>
      <c r="N15" s="317">
        <v>4150</v>
      </c>
      <c r="O15" s="317">
        <v>4150</v>
      </c>
      <c r="P15" s="319">
        <f t="shared" si="0"/>
        <v>5933014</v>
      </c>
      <c r="Q15" s="320">
        <f t="shared" si="1"/>
        <v>5846135.8099999996</v>
      </c>
    </row>
    <row r="16" spans="1:17">
      <c r="A16" s="316" t="s">
        <v>10</v>
      </c>
      <c r="B16" s="317">
        <v>489420</v>
      </c>
      <c r="C16" s="317">
        <v>489410</v>
      </c>
      <c r="D16" s="318"/>
      <c r="E16" s="318"/>
      <c r="F16" s="318"/>
      <c r="G16" s="318"/>
      <c r="H16" s="317">
        <v>4232710</v>
      </c>
      <c r="I16" s="317">
        <v>4134919.75</v>
      </c>
      <c r="J16" s="318"/>
      <c r="K16" s="318"/>
      <c r="L16" s="317">
        <v>125499.3</v>
      </c>
      <c r="M16" s="317">
        <v>125499.3</v>
      </c>
      <c r="N16" s="317">
        <v>62735</v>
      </c>
      <c r="O16" s="317">
        <v>62735</v>
      </c>
      <c r="P16" s="319">
        <f t="shared" si="0"/>
        <v>4910364.3</v>
      </c>
      <c r="Q16" s="320">
        <f t="shared" si="1"/>
        <v>4812564.05</v>
      </c>
    </row>
    <row r="17" spans="1:17">
      <c r="A17" s="321" t="s">
        <v>11</v>
      </c>
      <c r="B17" s="317"/>
      <c r="C17" s="317"/>
      <c r="D17" s="318"/>
      <c r="E17" s="318"/>
      <c r="F17" s="318"/>
      <c r="G17" s="318"/>
      <c r="H17" s="317">
        <v>4883340</v>
      </c>
      <c r="I17" s="317">
        <v>4765531.43</v>
      </c>
      <c r="J17" s="317">
        <v>2103750</v>
      </c>
      <c r="K17" s="317">
        <v>2103750</v>
      </c>
      <c r="L17" s="317">
        <v>163429</v>
      </c>
      <c r="M17" s="317">
        <v>0</v>
      </c>
      <c r="N17" s="317">
        <v>12225</v>
      </c>
      <c r="O17" s="317">
        <v>12225</v>
      </c>
      <c r="P17" s="319">
        <f t="shared" si="0"/>
        <v>7162744</v>
      </c>
      <c r="Q17" s="320">
        <f t="shared" si="1"/>
        <v>6881506.4299999997</v>
      </c>
    </row>
    <row r="18" spans="1:17">
      <c r="A18" s="316" t="s">
        <v>38</v>
      </c>
      <c r="B18" s="317">
        <v>23340</v>
      </c>
      <c r="C18" s="317">
        <v>23332.799999999999</v>
      </c>
      <c r="D18" s="318"/>
      <c r="E18" s="318"/>
      <c r="F18" s="318"/>
      <c r="G18" s="318"/>
      <c r="H18" s="317">
        <v>600000</v>
      </c>
      <c r="I18" s="317">
        <v>0</v>
      </c>
      <c r="J18" s="318"/>
      <c r="K18" s="318"/>
      <c r="L18" s="317">
        <v>67906.880000000005</v>
      </c>
      <c r="M18" s="317">
        <v>67906.880000000005</v>
      </c>
      <c r="N18" s="317">
        <v>7600</v>
      </c>
      <c r="O18" s="317">
        <v>7600</v>
      </c>
      <c r="P18" s="319">
        <f t="shared" si="0"/>
        <v>698846.88</v>
      </c>
      <c r="Q18" s="320">
        <f t="shared" si="1"/>
        <v>98839.680000000008</v>
      </c>
    </row>
    <row r="19" spans="1:17">
      <c r="A19" s="321" t="s">
        <v>65</v>
      </c>
      <c r="B19" s="317"/>
      <c r="C19" s="317"/>
      <c r="D19" s="318"/>
      <c r="E19" s="318"/>
      <c r="F19" s="318"/>
      <c r="G19" s="318"/>
      <c r="H19" s="317"/>
      <c r="I19" s="317"/>
      <c r="J19" s="318"/>
      <c r="K19" s="318"/>
      <c r="L19" s="317">
        <v>219230.36</v>
      </c>
      <c r="M19" s="317">
        <v>219230.36</v>
      </c>
      <c r="N19" s="317">
        <v>27025</v>
      </c>
      <c r="O19" s="317">
        <v>27025</v>
      </c>
      <c r="P19" s="319">
        <f t="shared" si="0"/>
        <v>246255.35999999999</v>
      </c>
      <c r="Q19" s="320">
        <f t="shared" si="1"/>
        <v>246255.35999999999</v>
      </c>
    </row>
    <row r="20" spans="1:17">
      <c r="A20" s="316" t="s">
        <v>12</v>
      </c>
      <c r="B20" s="317">
        <v>23340</v>
      </c>
      <c r="C20" s="317">
        <v>23340</v>
      </c>
      <c r="D20" s="318"/>
      <c r="E20" s="318"/>
      <c r="F20" s="318"/>
      <c r="G20" s="318"/>
      <c r="H20" s="317">
        <v>910390</v>
      </c>
      <c r="I20" s="317">
        <v>892184.98</v>
      </c>
      <c r="J20" s="318"/>
      <c r="K20" s="318"/>
      <c r="L20" s="317">
        <v>83614.179999999993</v>
      </c>
      <c r="M20" s="317">
        <v>31587.84</v>
      </c>
      <c r="N20" s="317">
        <v>10250</v>
      </c>
      <c r="O20" s="317">
        <v>10250</v>
      </c>
      <c r="P20" s="319">
        <f t="shared" si="0"/>
        <v>1027594.1799999999</v>
      </c>
      <c r="Q20" s="320">
        <f t="shared" si="1"/>
        <v>957362.82</v>
      </c>
    </row>
    <row r="21" spans="1:17" ht="25.5">
      <c r="A21" s="316" t="s">
        <v>13</v>
      </c>
      <c r="B21" s="317">
        <v>25470</v>
      </c>
      <c r="C21" s="317">
        <v>25464.83</v>
      </c>
      <c r="D21" s="318"/>
      <c r="E21" s="318"/>
      <c r="F21" s="318"/>
      <c r="G21" s="318"/>
      <c r="H21" s="317">
        <v>1947170</v>
      </c>
      <c r="I21" s="317">
        <v>1942409.47</v>
      </c>
      <c r="J21" s="317">
        <v>2368060.6</v>
      </c>
      <c r="K21" s="317">
        <v>0</v>
      </c>
      <c r="L21" s="317">
        <v>96624.55</v>
      </c>
      <c r="M21" s="317">
        <v>19750</v>
      </c>
      <c r="N21" s="317">
        <v>6600</v>
      </c>
      <c r="O21" s="317">
        <v>6600</v>
      </c>
      <c r="P21" s="319">
        <f t="shared" si="0"/>
        <v>4443925.1499999994</v>
      </c>
      <c r="Q21" s="320">
        <f t="shared" si="1"/>
        <v>1994224.3</v>
      </c>
    </row>
    <row r="22" spans="1:17">
      <c r="A22" s="321" t="s">
        <v>40</v>
      </c>
      <c r="B22" s="317"/>
      <c r="C22" s="317"/>
      <c r="D22" s="318"/>
      <c r="E22" s="318"/>
      <c r="F22" s="318"/>
      <c r="G22" s="318"/>
      <c r="H22" s="317">
        <v>1273000</v>
      </c>
      <c r="I22" s="317">
        <v>1272622.6399999999</v>
      </c>
      <c r="J22" s="318"/>
      <c r="K22" s="318"/>
      <c r="L22" s="317">
        <v>120027.44</v>
      </c>
      <c r="M22" s="317">
        <v>0</v>
      </c>
      <c r="N22" s="317">
        <v>300</v>
      </c>
      <c r="O22" s="317">
        <v>300</v>
      </c>
      <c r="P22" s="319">
        <f t="shared" si="0"/>
        <v>1393327.44</v>
      </c>
      <c r="Q22" s="320">
        <f t="shared" si="1"/>
        <v>1272922.6399999999</v>
      </c>
    </row>
    <row r="23" spans="1:17">
      <c r="A23" s="321" t="s">
        <v>14</v>
      </c>
      <c r="B23" s="317"/>
      <c r="C23" s="317"/>
      <c r="D23" s="318"/>
      <c r="E23" s="318"/>
      <c r="F23" s="318"/>
      <c r="G23" s="318"/>
      <c r="H23" s="317"/>
      <c r="I23" s="317"/>
      <c r="J23" s="318"/>
      <c r="K23" s="318"/>
      <c r="L23" s="317">
        <v>151283.97</v>
      </c>
      <c r="M23" s="317">
        <v>143889.96</v>
      </c>
      <c r="N23" s="317">
        <v>31675</v>
      </c>
      <c r="O23" s="317">
        <v>31675</v>
      </c>
      <c r="P23" s="319">
        <f t="shared" si="0"/>
        <v>182958.97</v>
      </c>
      <c r="Q23" s="320">
        <f t="shared" si="1"/>
        <v>175564.96</v>
      </c>
    </row>
    <row r="24" spans="1:17">
      <c r="A24" s="316" t="s">
        <v>41</v>
      </c>
      <c r="B24" s="317">
        <v>27168.13</v>
      </c>
      <c r="C24" s="317">
        <v>27168.13</v>
      </c>
      <c r="D24" s="318"/>
      <c r="E24" s="318"/>
      <c r="F24" s="318"/>
      <c r="G24" s="318"/>
      <c r="H24" s="317">
        <v>1975000</v>
      </c>
      <c r="I24" s="317">
        <v>1967655</v>
      </c>
      <c r="J24" s="317">
        <v>920700</v>
      </c>
      <c r="K24" s="317">
        <v>920700</v>
      </c>
      <c r="L24" s="317">
        <v>281027.17</v>
      </c>
      <c r="M24" s="317">
        <v>0</v>
      </c>
      <c r="N24" s="317">
        <v>64419.5</v>
      </c>
      <c r="O24" s="317">
        <v>64419.5</v>
      </c>
      <c r="P24" s="319">
        <f t="shared" si="0"/>
        <v>3268314.8</v>
      </c>
      <c r="Q24" s="320">
        <f t="shared" si="1"/>
        <v>2979942.63</v>
      </c>
    </row>
    <row r="25" spans="1:17">
      <c r="A25" s="321" t="s">
        <v>42</v>
      </c>
      <c r="B25" s="317"/>
      <c r="C25" s="317"/>
      <c r="D25" s="318"/>
      <c r="E25" s="318"/>
      <c r="F25" s="318"/>
      <c r="G25" s="318"/>
      <c r="H25" s="317">
        <v>1030850</v>
      </c>
      <c r="I25" s="317">
        <v>1005077.4</v>
      </c>
      <c r="J25" s="318"/>
      <c r="K25" s="318"/>
      <c r="L25" s="317">
        <v>57435.35</v>
      </c>
      <c r="M25" s="317">
        <v>29965.89</v>
      </c>
      <c r="N25" s="317">
        <v>11870</v>
      </c>
      <c r="O25" s="317">
        <v>11870</v>
      </c>
      <c r="P25" s="319">
        <f t="shared" si="0"/>
        <v>1100155.3500000001</v>
      </c>
      <c r="Q25" s="320">
        <f t="shared" si="1"/>
        <v>1046913.29</v>
      </c>
    </row>
    <row r="26" spans="1:17">
      <c r="A26" s="321" t="s">
        <v>15</v>
      </c>
      <c r="B26" s="317"/>
      <c r="C26" s="317"/>
      <c r="D26" s="318"/>
      <c r="E26" s="318"/>
      <c r="F26" s="318"/>
      <c r="G26" s="318"/>
      <c r="H26" s="317">
        <v>1999600</v>
      </c>
      <c r="I26" s="317">
        <v>1999344.97</v>
      </c>
      <c r="J26" s="318"/>
      <c r="K26" s="318"/>
      <c r="L26" s="317">
        <v>104320.15</v>
      </c>
      <c r="M26" s="317">
        <v>104320.15</v>
      </c>
      <c r="N26" s="317">
        <v>23325</v>
      </c>
      <c r="O26" s="317">
        <v>23325</v>
      </c>
      <c r="P26" s="319">
        <f t="shared" si="0"/>
        <v>2127245.15</v>
      </c>
      <c r="Q26" s="320">
        <f t="shared" si="1"/>
        <v>2126990.12</v>
      </c>
    </row>
    <row r="27" spans="1:17">
      <c r="A27" s="316" t="s">
        <v>43</v>
      </c>
      <c r="B27" s="317">
        <v>23760</v>
      </c>
      <c r="C27" s="317">
        <v>23760</v>
      </c>
      <c r="D27" s="318"/>
      <c r="E27" s="318"/>
      <c r="F27" s="318"/>
      <c r="G27" s="318"/>
      <c r="H27" s="317">
        <v>1969160</v>
      </c>
      <c r="I27" s="317">
        <v>1964224</v>
      </c>
      <c r="J27" s="318"/>
      <c r="K27" s="318"/>
      <c r="L27" s="317">
        <v>67827.850000000006</v>
      </c>
      <c r="M27" s="317">
        <v>67827.850000000006</v>
      </c>
      <c r="N27" s="317">
        <v>6045</v>
      </c>
      <c r="O27" s="317">
        <v>6045</v>
      </c>
      <c r="P27" s="319">
        <f t="shared" si="0"/>
        <v>2066792.85</v>
      </c>
      <c r="Q27" s="320">
        <f t="shared" si="1"/>
        <v>2061856.85</v>
      </c>
    </row>
    <row r="28" spans="1:17">
      <c r="A28" s="316" t="s">
        <v>16</v>
      </c>
      <c r="B28" s="317">
        <v>26316.48</v>
      </c>
      <c r="C28" s="317">
        <v>19943.09</v>
      </c>
      <c r="D28" s="318"/>
      <c r="E28" s="318"/>
      <c r="F28" s="318"/>
      <c r="G28" s="318"/>
      <c r="H28" s="317">
        <v>1164110</v>
      </c>
      <c r="I28" s="317">
        <v>1164100</v>
      </c>
      <c r="J28" s="318"/>
      <c r="K28" s="318"/>
      <c r="L28" s="317">
        <v>78142.31</v>
      </c>
      <c r="M28" s="317">
        <v>78142.31</v>
      </c>
      <c r="N28" s="317">
        <v>8650</v>
      </c>
      <c r="O28" s="317">
        <v>8650</v>
      </c>
      <c r="P28" s="319">
        <f t="shared" si="0"/>
        <v>1277218.79</v>
      </c>
      <c r="Q28" s="320">
        <f t="shared" si="1"/>
        <v>1270835.4000000001</v>
      </c>
    </row>
    <row r="29" spans="1:17" ht="25.5">
      <c r="A29" s="316" t="s">
        <v>17</v>
      </c>
      <c r="B29" s="317">
        <v>26529.39</v>
      </c>
      <c r="C29" s="317">
        <v>26529.39</v>
      </c>
      <c r="D29" s="318"/>
      <c r="E29" s="318"/>
      <c r="F29" s="318"/>
      <c r="G29" s="318"/>
      <c r="H29" s="317">
        <v>1990000</v>
      </c>
      <c r="I29" s="317">
        <v>1972765.35</v>
      </c>
      <c r="J29" s="318"/>
      <c r="K29" s="318"/>
      <c r="L29" s="317">
        <v>214034.11</v>
      </c>
      <c r="M29" s="317">
        <v>214034.11</v>
      </c>
      <c r="N29" s="317">
        <v>14900</v>
      </c>
      <c r="O29" s="317">
        <v>14900</v>
      </c>
      <c r="P29" s="319">
        <f t="shared" si="0"/>
        <v>2245463.5</v>
      </c>
      <c r="Q29" s="320">
        <f t="shared" si="1"/>
        <v>2228228.85</v>
      </c>
    </row>
    <row r="30" spans="1:17">
      <c r="A30" s="321" t="s">
        <v>44</v>
      </c>
      <c r="B30" s="317"/>
      <c r="C30" s="317"/>
      <c r="D30" s="318"/>
      <c r="E30" s="318"/>
      <c r="F30" s="318"/>
      <c r="G30" s="318"/>
      <c r="H30" s="317">
        <v>1693300</v>
      </c>
      <c r="I30" s="317">
        <v>1262006.78</v>
      </c>
      <c r="J30" s="318"/>
      <c r="K30" s="318"/>
      <c r="L30" s="317">
        <v>104320.15</v>
      </c>
      <c r="M30" s="317">
        <v>37233.4</v>
      </c>
      <c r="N30" s="317">
        <v>2400</v>
      </c>
      <c r="O30" s="317">
        <v>2400</v>
      </c>
      <c r="P30" s="319">
        <f t="shared" si="0"/>
        <v>1800020.15</v>
      </c>
      <c r="Q30" s="320">
        <f t="shared" si="1"/>
        <v>1301640.18</v>
      </c>
    </row>
    <row r="31" spans="1:17">
      <c r="A31" s="316" t="s">
        <v>45</v>
      </c>
      <c r="B31" s="317">
        <v>25677.75</v>
      </c>
      <c r="C31" s="317">
        <v>25677.75</v>
      </c>
      <c r="D31" s="318"/>
      <c r="E31" s="318"/>
      <c r="F31" s="318"/>
      <c r="G31" s="318"/>
      <c r="H31" s="317">
        <v>1165000</v>
      </c>
      <c r="I31" s="317">
        <v>1165000</v>
      </c>
      <c r="J31" s="318"/>
      <c r="K31" s="318"/>
      <c r="L31" s="317">
        <v>117409.56</v>
      </c>
      <c r="M31" s="317">
        <v>117409</v>
      </c>
      <c r="N31" s="317">
        <v>4500</v>
      </c>
      <c r="O31" s="317">
        <v>4500</v>
      </c>
      <c r="P31" s="319">
        <f t="shared" si="0"/>
        <v>1312587.31</v>
      </c>
      <c r="Q31" s="320">
        <f t="shared" si="1"/>
        <v>1312586.75</v>
      </c>
    </row>
    <row r="32" spans="1:17" ht="25.5">
      <c r="A32" s="316" t="s">
        <v>18</v>
      </c>
      <c r="B32" s="317">
        <v>25039</v>
      </c>
      <c r="C32" s="317">
        <v>25039</v>
      </c>
      <c r="D32" s="318"/>
      <c r="E32" s="318"/>
      <c r="F32" s="318"/>
      <c r="G32" s="318"/>
      <c r="H32" s="317">
        <v>1860890</v>
      </c>
      <c r="I32" s="317">
        <v>1700640.91</v>
      </c>
      <c r="J32" s="318"/>
      <c r="K32" s="318"/>
      <c r="L32" s="317">
        <v>104320.15</v>
      </c>
      <c r="M32" s="317">
        <v>103999.6</v>
      </c>
      <c r="N32" s="317">
        <v>8150</v>
      </c>
      <c r="O32" s="317">
        <v>8150</v>
      </c>
      <c r="P32" s="319">
        <f t="shared" si="0"/>
        <v>1998399.15</v>
      </c>
      <c r="Q32" s="320">
        <f t="shared" si="1"/>
        <v>1837829.51</v>
      </c>
    </row>
    <row r="33" spans="1:17">
      <c r="A33" s="316" t="s">
        <v>19</v>
      </c>
      <c r="B33" s="317">
        <v>541390</v>
      </c>
      <c r="C33" s="317">
        <v>541385.5</v>
      </c>
      <c r="D33" s="318"/>
      <c r="E33" s="318"/>
      <c r="F33" s="318"/>
      <c r="G33" s="318"/>
      <c r="H33" s="317">
        <v>2000000</v>
      </c>
      <c r="I33" s="317">
        <v>1810252.83</v>
      </c>
      <c r="J33" s="318"/>
      <c r="K33" s="318"/>
      <c r="L33" s="317">
        <v>214034.11</v>
      </c>
      <c r="M33" s="317">
        <v>139574.03</v>
      </c>
      <c r="N33" s="317">
        <v>51874.2</v>
      </c>
      <c r="O33" s="317">
        <v>51874.2</v>
      </c>
      <c r="P33" s="319">
        <f t="shared" si="0"/>
        <v>2807298.31</v>
      </c>
      <c r="Q33" s="320">
        <f t="shared" si="1"/>
        <v>2543086.56</v>
      </c>
    </row>
    <row r="34" spans="1:17">
      <c r="A34" s="321" t="s">
        <v>20</v>
      </c>
      <c r="B34" s="317"/>
      <c r="C34" s="317"/>
      <c r="D34" s="318"/>
      <c r="E34" s="318"/>
      <c r="F34" s="318"/>
      <c r="G34" s="318"/>
      <c r="H34" s="317">
        <v>1516400</v>
      </c>
      <c r="I34" s="317">
        <v>1511900</v>
      </c>
      <c r="J34" s="318"/>
      <c r="K34" s="318"/>
      <c r="L34" s="317">
        <v>139740.57999999999</v>
      </c>
      <c r="M34" s="317">
        <v>91287.8</v>
      </c>
      <c r="N34" s="317">
        <v>50400</v>
      </c>
      <c r="O34" s="317">
        <v>50400</v>
      </c>
      <c r="P34" s="319">
        <f t="shared" si="0"/>
        <v>1706540.58</v>
      </c>
      <c r="Q34" s="320">
        <f t="shared" si="1"/>
        <v>1653587.8</v>
      </c>
    </row>
    <row r="35" spans="1:17">
      <c r="A35" s="316" t="s">
        <v>46</v>
      </c>
      <c r="B35" s="317">
        <v>23760</v>
      </c>
      <c r="C35" s="317">
        <v>23758.62</v>
      </c>
      <c r="D35" s="318"/>
      <c r="E35" s="318"/>
      <c r="F35" s="318"/>
      <c r="G35" s="318"/>
      <c r="H35" s="317">
        <v>2000000</v>
      </c>
      <c r="I35" s="317">
        <v>2000000</v>
      </c>
      <c r="J35" s="318"/>
      <c r="K35" s="318"/>
      <c r="L35" s="317">
        <v>120027.44</v>
      </c>
      <c r="M35" s="317">
        <v>120027</v>
      </c>
      <c r="N35" s="317">
        <v>15675</v>
      </c>
      <c r="O35" s="317">
        <v>15675</v>
      </c>
      <c r="P35" s="319">
        <f t="shared" si="0"/>
        <v>2159462.44</v>
      </c>
      <c r="Q35" s="320">
        <f t="shared" si="1"/>
        <v>2159460.62</v>
      </c>
    </row>
    <row r="36" spans="1:17">
      <c r="A36" s="316" t="s">
        <v>47</v>
      </c>
      <c r="B36" s="317">
        <v>26110</v>
      </c>
      <c r="C36" s="317">
        <v>26103.57</v>
      </c>
      <c r="D36" s="318"/>
      <c r="E36" s="318"/>
      <c r="F36" s="318"/>
      <c r="G36" s="318"/>
      <c r="H36" s="317">
        <v>1824430</v>
      </c>
      <c r="I36" s="317">
        <v>1812519.98</v>
      </c>
      <c r="J36" s="318"/>
      <c r="K36" s="318"/>
      <c r="L36" s="317">
        <v>101021.62</v>
      </c>
      <c r="M36" s="317">
        <v>48462</v>
      </c>
      <c r="N36" s="317">
        <v>3000</v>
      </c>
      <c r="O36" s="317">
        <v>3000</v>
      </c>
      <c r="P36" s="319">
        <f t="shared" si="0"/>
        <v>1954561.62</v>
      </c>
      <c r="Q36" s="320">
        <f t="shared" si="1"/>
        <v>1890085.55</v>
      </c>
    </row>
    <row r="37" spans="1:17">
      <c r="A37" s="316" t="s">
        <v>48</v>
      </c>
      <c r="B37" s="317">
        <v>23340</v>
      </c>
      <c r="C37" s="317">
        <v>23332.799999999999</v>
      </c>
      <c r="D37" s="318"/>
      <c r="E37" s="318"/>
      <c r="F37" s="318"/>
      <c r="G37" s="318"/>
      <c r="H37" s="318"/>
      <c r="I37" s="318"/>
      <c r="J37" s="318"/>
      <c r="K37" s="318"/>
      <c r="L37" s="317">
        <v>161755.5</v>
      </c>
      <c r="M37" s="317">
        <v>66405</v>
      </c>
      <c r="N37" s="317">
        <v>30405</v>
      </c>
      <c r="O37" s="317">
        <v>30405</v>
      </c>
      <c r="P37" s="319">
        <f t="shared" si="0"/>
        <v>215500.5</v>
      </c>
      <c r="Q37" s="320">
        <f t="shared" si="1"/>
        <v>120142.8</v>
      </c>
    </row>
    <row r="38" spans="1:17">
      <c r="A38" s="321" t="s">
        <v>49</v>
      </c>
      <c r="B38" s="317"/>
      <c r="C38" s="317"/>
      <c r="D38" s="318"/>
      <c r="E38" s="318"/>
      <c r="F38" s="318"/>
      <c r="G38" s="318"/>
      <c r="H38" s="317">
        <v>1911830</v>
      </c>
      <c r="I38" s="317">
        <v>1819159.28</v>
      </c>
      <c r="J38" s="318"/>
      <c r="K38" s="318"/>
      <c r="L38" s="317">
        <v>182856.6</v>
      </c>
      <c r="M38" s="317">
        <v>182856.6</v>
      </c>
      <c r="N38" s="317">
        <v>32606.5</v>
      </c>
      <c r="O38" s="317">
        <v>32606.5</v>
      </c>
      <c r="P38" s="319">
        <f t="shared" si="0"/>
        <v>2127293.1</v>
      </c>
      <c r="Q38" s="320">
        <f t="shared" si="1"/>
        <v>2034622.3800000001</v>
      </c>
    </row>
    <row r="39" spans="1:17">
      <c r="A39" s="321" t="s">
        <v>50</v>
      </c>
      <c r="B39" s="318"/>
      <c r="C39" s="318"/>
      <c r="D39" s="318"/>
      <c r="E39" s="318"/>
      <c r="F39" s="318"/>
      <c r="G39" s="318"/>
      <c r="H39" s="317">
        <v>1763000</v>
      </c>
      <c r="I39" s="317">
        <v>1758372.28</v>
      </c>
      <c r="J39" s="318"/>
      <c r="K39" s="318"/>
      <c r="L39" s="317">
        <v>312204.68</v>
      </c>
      <c r="M39" s="317">
        <v>0</v>
      </c>
      <c r="N39" s="317">
        <v>37475</v>
      </c>
      <c r="O39" s="317">
        <v>37475</v>
      </c>
      <c r="P39" s="319">
        <f t="shared" si="0"/>
        <v>2112679.6799999997</v>
      </c>
      <c r="Q39" s="320">
        <f t="shared" si="1"/>
        <v>1795847.28</v>
      </c>
    </row>
    <row r="40" spans="1:17">
      <c r="A40" s="321" t="s">
        <v>21</v>
      </c>
      <c r="B40" s="318"/>
      <c r="C40" s="318"/>
      <c r="D40" s="318"/>
      <c r="E40" s="318"/>
      <c r="F40" s="318"/>
      <c r="G40" s="318"/>
      <c r="H40" s="317"/>
      <c r="I40" s="317"/>
      <c r="J40" s="318"/>
      <c r="K40" s="318"/>
      <c r="L40" s="317">
        <v>160525.57999999999</v>
      </c>
      <c r="M40" s="317">
        <v>160525.57999999999</v>
      </c>
      <c r="N40" s="317">
        <v>1000</v>
      </c>
      <c r="O40" s="317">
        <v>1000</v>
      </c>
      <c r="P40" s="319">
        <f t="shared" si="0"/>
        <v>161525.57999999999</v>
      </c>
      <c r="Q40" s="320">
        <f t="shared" si="1"/>
        <v>161525.57999999999</v>
      </c>
    </row>
    <row r="41" spans="1:17">
      <c r="A41" s="321" t="s">
        <v>51</v>
      </c>
      <c r="B41" s="317">
        <v>25260</v>
      </c>
      <c r="C41" s="317">
        <v>25246.09</v>
      </c>
      <c r="D41" s="318"/>
      <c r="E41" s="318"/>
      <c r="F41" s="318"/>
      <c r="G41" s="318"/>
      <c r="H41" s="317">
        <v>1999000</v>
      </c>
      <c r="I41" s="317">
        <v>1941054.95</v>
      </c>
      <c r="J41" s="317">
        <v>1886738</v>
      </c>
      <c r="K41" s="317">
        <v>1886738</v>
      </c>
      <c r="L41" s="317">
        <v>93927.65</v>
      </c>
      <c r="M41" s="317">
        <v>93927.65</v>
      </c>
      <c r="N41" s="317">
        <v>19045</v>
      </c>
      <c r="O41" s="317">
        <v>19045</v>
      </c>
      <c r="P41" s="319">
        <f t="shared" si="0"/>
        <v>4023970.65</v>
      </c>
      <c r="Q41" s="320">
        <f t="shared" si="1"/>
        <v>3966011.69</v>
      </c>
    </row>
    <row r="42" spans="1:17">
      <c r="A42" s="321" t="s">
        <v>22</v>
      </c>
      <c r="B42" s="317"/>
      <c r="C42" s="317"/>
      <c r="D42" s="318"/>
      <c r="E42" s="318"/>
      <c r="F42" s="318"/>
      <c r="G42" s="318"/>
      <c r="H42" s="317">
        <v>1720000</v>
      </c>
      <c r="I42" s="317">
        <v>1720000</v>
      </c>
      <c r="J42" s="318"/>
      <c r="K42" s="318"/>
      <c r="L42" s="317">
        <v>120027.44</v>
      </c>
      <c r="M42" s="317">
        <v>120027.44</v>
      </c>
      <c r="N42" s="317">
        <v>4500</v>
      </c>
      <c r="O42" s="317">
        <v>4500</v>
      </c>
      <c r="P42" s="319">
        <f t="shared" si="0"/>
        <v>1844527.44</v>
      </c>
      <c r="Q42" s="320">
        <f t="shared" si="1"/>
        <v>1844527.44</v>
      </c>
    </row>
    <row r="43" spans="1:17">
      <c r="A43" s="321" t="s">
        <v>52</v>
      </c>
      <c r="B43" s="317"/>
      <c r="C43" s="317"/>
      <c r="D43" s="318"/>
      <c r="E43" s="318"/>
      <c r="F43" s="318"/>
      <c r="G43" s="318"/>
      <c r="H43" s="317">
        <v>1831990</v>
      </c>
      <c r="I43" s="317">
        <v>1532792.36</v>
      </c>
      <c r="J43" s="318"/>
      <c r="K43" s="318"/>
      <c r="L43" s="317">
        <v>104320.15</v>
      </c>
      <c r="M43" s="317">
        <v>103753.8</v>
      </c>
      <c r="N43" s="317">
        <v>4200</v>
      </c>
      <c r="O43" s="317">
        <v>4200</v>
      </c>
      <c r="P43" s="319">
        <f t="shared" si="0"/>
        <v>1940510.15</v>
      </c>
      <c r="Q43" s="320">
        <f t="shared" si="1"/>
        <v>1640746.1600000001</v>
      </c>
    </row>
    <row r="44" spans="1:17">
      <c r="A44" s="321" t="s">
        <v>53</v>
      </c>
      <c r="B44" s="317">
        <v>26110</v>
      </c>
      <c r="C44" s="317">
        <v>26103.57</v>
      </c>
      <c r="D44" s="318"/>
      <c r="E44" s="318"/>
      <c r="F44" s="318"/>
      <c r="G44" s="318"/>
      <c r="H44" s="317">
        <v>1548340</v>
      </c>
      <c r="I44" s="317">
        <v>1287340</v>
      </c>
      <c r="J44" s="318"/>
      <c r="K44" s="318"/>
      <c r="L44" s="317">
        <v>148587.07</v>
      </c>
      <c r="M44" s="317">
        <v>148587.07</v>
      </c>
      <c r="N44" s="317">
        <v>1525</v>
      </c>
      <c r="O44" s="317">
        <v>1525</v>
      </c>
      <c r="P44" s="319">
        <f t="shared" si="0"/>
        <v>1724562.07</v>
      </c>
      <c r="Q44" s="320">
        <f t="shared" si="1"/>
        <v>1463555.6400000001</v>
      </c>
    </row>
    <row r="45" spans="1:17">
      <c r="A45" s="322" t="s">
        <v>56</v>
      </c>
      <c r="B45" s="317">
        <v>211.05</v>
      </c>
      <c r="C45" s="317">
        <v>0</v>
      </c>
      <c r="D45" s="318"/>
      <c r="E45" s="318"/>
      <c r="F45" s="318"/>
      <c r="G45" s="318"/>
      <c r="H45" s="317">
        <v>3593190</v>
      </c>
      <c r="I45" s="317">
        <v>0</v>
      </c>
      <c r="J45" s="318"/>
      <c r="K45" s="318"/>
      <c r="L45" s="318"/>
      <c r="M45" s="318"/>
      <c r="N45" s="317">
        <v>146.19999999999999</v>
      </c>
      <c r="O45" s="317">
        <v>0</v>
      </c>
      <c r="P45" s="319">
        <f t="shared" si="0"/>
        <v>3593547.25</v>
      </c>
      <c r="Q45" s="320">
        <f t="shared" si="1"/>
        <v>0</v>
      </c>
    </row>
    <row r="46" spans="1:17" s="308" customFormat="1">
      <c r="A46" s="323" t="s">
        <v>54</v>
      </c>
      <c r="B46" s="319">
        <f>SUBTOTAL(9,B8:B45)</f>
        <v>4631920</v>
      </c>
      <c r="C46" s="319">
        <f t="shared" ref="C46:Q46" si="2">SUBTOTAL(9,C8:C45)</f>
        <v>4496464.5999999996</v>
      </c>
      <c r="D46" s="319">
        <f t="shared" si="2"/>
        <v>1141180</v>
      </c>
      <c r="E46" s="319">
        <f t="shared" si="2"/>
        <v>1123033.46</v>
      </c>
      <c r="F46" s="319">
        <f t="shared" si="2"/>
        <v>2119300</v>
      </c>
      <c r="G46" s="319">
        <f t="shared" si="2"/>
        <v>2085633.61</v>
      </c>
      <c r="H46" s="319">
        <f t="shared" si="2"/>
        <v>99746000</v>
      </c>
      <c r="I46" s="319">
        <f t="shared" si="2"/>
        <v>77560810.200000003</v>
      </c>
      <c r="J46" s="319">
        <f t="shared" si="2"/>
        <v>32082307.16</v>
      </c>
      <c r="K46" s="319">
        <f t="shared" si="2"/>
        <v>29714246.559999999</v>
      </c>
      <c r="L46" s="319">
        <f t="shared" si="2"/>
        <v>16289900</v>
      </c>
      <c r="M46" s="319">
        <f t="shared" si="2"/>
        <v>5409447.46</v>
      </c>
      <c r="N46" s="319">
        <f t="shared" si="2"/>
        <v>1808000</v>
      </c>
      <c r="O46" s="319">
        <f t="shared" si="2"/>
        <v>1807853.8</v>
      </c>
      <c r="P46" s="319">
        <f t="shared" si="2"/>
        <v>157818607.16000003</v>
      </c>
      <c r="Q46" s="319">
        <f t="shared" si="2"/>
        <v>122197489.68999998</v>
      </c>
    </row>
    <row r="48" spans="1:17">
      <c r="B48" s="68">
        <v>4631920</v>
      </c>
      <c r="C48" s="68">
        <v>4496464.5999999996</v>
      </c>
      <c r="D48" s="324">
        <v>1141180</v>
      </c>
      <c r="E48" s="324">
        <v>1123033.46</v>
      </c>
      <c r="F48" s="324">
        <v>2119300</v>
      </c>
      <c r="G48" s="324">
        <v>2085633.61</v>
      </c>
      <c r="H48" s="68">
        <v>99746000</v>
      </c>
      <c r="I48" s="68">
        <v>77560810.200000003</v>
      </c>
      <c r="J48" s="68">
        <v>32082307.16</v>
      </c>
      <c r="K48" s="68">
        <v>29714246.559999999</v>
      </c>
      <c r="L48" s="68">
        <v>16289900</v>
      </c>
      <c r="M48" s="68">
        <v>5409447.46</v>
      </c>
      <c r="N48" s="68">
        <v>1808000</v>
      </c>
      <c r="O48" s="68">
        <v>1807853.8</v>
      </c>
    </row>
    <row r="49" spans="1:5">
      <c r="A49" s="311"/>
      <c r="B49" s="324"/>
      <c r="D49" s="68">
        <v>3260480</v>
      </c>
      <c r="E49" s="68">
        <v>3208667.0700000003</v>
      </c>
    </row>
    <row r="50" spans="1:5">
      <c r="B50" s="324"/>
    </row>
    <row r="52" spans="1:5">
      <c r="A52" s="311"/>
      <c r="B52" s="324"/>
    </row>
    <row r="53" spans="1:5">
      <c r="B53" s="324"/>
    </row>
    <row r="55" spans="1:5">
      <c r="A55" s="311"/>
      <c r="B55" s="324"/>
    </row>
    <row r="56" spans="1:5">
      <c r="B56" s="324"/>
    </row>
  </sheetData>
  <autoFilter ref="A7:A45"/>
  <mergeCells count="23">
    <mergeCell ref="L4:M4"/>
    <mergeCell ref="N4:O4"/>
    <mergeCell ref="P4:Q6"/>
    <mergeCell ref="A2:Q2"/>
    <mergeCell ref="L6:M6"/>
    <mergeCell ref="L5:M5"/>
    <mergeCell ref="N6:O6"/>
    <mergeCell ref="N5:O5"/>
    <mergeCell ref="J6:K6"/>
    <mergeCell ref="D5:G5"/>
    <mergeCell ref="F4:G4"/>
    <mergeCell ref="F6:G6"/>
    <mergeCell ref="J4:K4"/>
    <mergeCell ref="J5:K5"/>
    <mergeCell ref="B4:C4"/>
    <mergeCell ref="D4:E4"/>
    <mergeCell ref="A4:A6"/>
    <mergeCell ref="D6:E6"/>
    <mergeCell ref="H5:I5"/>
    <mergeCell ref="H6:I6"/>
    <mergeCell ref="H4:I4"/>
    <mergeCell ref="B5:C5"/>
    <mergeCell ref="B6:C6"/>
  </mergeCells>
  <pageMargins left="0.22" right="0.70866141732283472" top="0.53" bottom="0.56000000000000005" header="0.31496062992125984" footer="0.31496062992125984"/>
  <pageSetup paperSize="8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50"/>
  <sheetViews>
    <sheetView workbookViewId="0">
      <pane xSplit="1" ySplit="8" topLeftCell="B36" activePane="bottomRight" state="frozen"/>
      <selection pane="topRight" activeCell="B1" sqref="B1"/>
      <selection pane="bottomLeft" activeCell="A9" sqref="A9"/>
      <selection pane="bottomRight" activeCell="D49" sqref="D49"/>
    </sheetView>
  </sheetViews>
  <sheetFormatPr defaultRowHeight="12.75"/>
  <cols>
    <col min="1" max="1" width="37.7109375" style="266" customWidth="1"/>
    <col min="2" max="2" width="11.85546875" style="269" customWidth="1"/>
    <col min="3" max="3" width="24.28515625" style="269" customWidth="1"/>
    <col min="4" max="4" width="12.5703125" style="269" customWidth="1"/>
    <col min="5" max="5" width="15.5703125" style="269" customWidth="1"/>
    <col min="6" max="7" width="11.28515625" style="269" bestFit="1" customWidth="1"/>
    <col min="8" max="8" width="15.42578125" style="269" customWidth="1"/>
    <col min="9" max="9" width="11.28515625" style="269" bestFit="1" customWidth="1"/>
    <col min="10" max="11" width="9.140625" style="325"/>
    <col min="12" max="16384" width="9.140625" style="266"/>
  </cols>
  <sheetData>
    <row r="2" spans="1:11">
      <c r="A2" s="567" t="s">
        <v>151</v>
      </c>
      <c r="B2" s="567"/>
      <c r="C2" s="567"/>
      <c r="D2" s="567"/>
      <c r="E2" s="567"/>
      <c r="F2" s="567"/>
      <c r="G2" s="567"/>
      <c r="H2" s="567"/>
      <c r="I2" s="567"/>
    </row>
    <row r="3" spans="1:11">
      <c r="I3" s="269" t="s">
        <v>24</v>
      </c>
    </row>
    <row r="4" spans="1:11" ht="15" customHeight="1">
      <c r="A4" s="571" t="s">
        <v>7</v>
      </c>
      <c r="B4" s="568" t="s">
        <v>60</v>
      </c>
      <c r="C4" s="568"/>
      <c r="D4" s="568" t="s">
        <v>59</v>
      </c>
      <c r="E4" s="568"/>
      <c r="F4" s="568" t="s">
        <v>59</v>
      </c>
      <c r="G4" s="568"/>
      <c r="H4" s="574" t="s">
        <v>23</v>
      </c>
      <c r="I4" s="574"/>
    </row>
    <row r="5" spans="1:11" ht="168" customHeight="1">
      <c r="A5" s="572"/>
      <c r="B5" s="570" t="s">
        <v>152</v>
      </c>
      <c r="C5" s="570"/>
      <c r="D5" s="570" t="s">
        <v>153</v>
      </c>
      <c r="E5" s="570"/>
      <c r="F5" s="570" t="s">
        <v>154</v>
      </c>
      <c r="G5" s="570"/>
      <c r="H5" s="574"/>
      <c r="I5" s="574"/>
    </row>
    <row r="6" spans="1:11" ht="15" hidden="1" customHeight="1">
      <c r="A6" s="572"/>
      <c r="B6" s="569" t="s">
        <v>5</v>
      </c>
      <c r="C6" s="569"/>
      <c r="D6" s="569" t="s">
        <v>6</v>
      </c>
      <c r="E6" s="569"/>
      <c r="F6" s="569" t="s">
        <v>5</v>
      </c>
      <c r="G6" s="569"/>
      <c r="H6" s="574"/>
      <c r="I6" s="574"/>
    </row>
    <row r="7" spans="1:11" ht="15" customHeight="1">
      <c r="A7" s="572"/>
      <c r="B7" s="569" t="s">
        <v>5</v>
      </c>
      <c r="C7" s="569"/>
      <c r="D7" s="569" t="s">
        <v>6</v>
      </c>
      <c r="E7" s="569"/>
      <c r="F7" s="569" t="s">
        <v>5</v>
      </c>
      <c r="G7" s="569"/>
      <c r="H7" s="326"/>
      <c r="I7" s="326"/>
    </row>
    <row r="8" spans="1:11" ht="16.5" customHeight="1">
      <c r="A8" s="573"/>
      <c r="B8" s="327" t="s">
        <v>3</v>
      </c>
      <c r="C8" s="327" t="s">
        <v>4</v>
      </c>
      <c r="D8" s="327" t="s">
        <v>3</v>
      </c>
      <c r="E8" s="327" t="s">
        <v>4</v>
      </c>
      <c r="F8" s="327" t="s">
        <v>3</v>
      </c>
      <c r="G8" s="327" t="s">
        <v>4</v>
      </c>
      <c r="H8" s="327" t="s">
        <v>3</v>
      </c>
      <c r="I8" s="327" t="s">
        <v>4</v>
      </c>
    </row>
    <row r="9" spans="1:11">
      <c r="A9" s="328" t="s">
        <v>33</v>
      </c>
      <c r="B9" s="329"/>
      <c r="C9" s="329"/>
      <c r="D9" s="329"/>
      <c r="E9" s="329"/>
      <c r="F9" s="330">
        <v>14292000</v>
      </c>
      <c r="G9" s="330">
        <v>14292000</v>
      </c>
      <c r="H9" s="331">
        <f>B9+D9+F9</f>
        <v>14292000</v>
      </c>
      <c r="I9" s="331">
        <f>C9+E9+G9</f>
        <v>14292000</v>
      </c>
      <c r="J9" s="332"/>
    </row>
    <row r="10" spans="1:11" s="267" customFormat="1">
      <c r="A10" s="328" t="s">
        <v>0</v>
      </c>
      <c r="B10" s="330">
        <v>1909100</v>
      </c>
      <c r="C10" s="330">
        <v>1909100</v>
      </c>
      <c r="D10" s="333"/>
      <c r="E10" s="333"/>
      <c r="F10" s="330">
        <v>7005000</v>
      </c>
      <c r="G10" s="330">
        <v>7005000</v>
      </c>
      <c r="H10" s="331">
        <f t="shared" ref="H10:H45" si="0">B10+D10+F10</f>
        <v>8914100</v>
      </c>
      <c r="I10" s="331">
        <f t="shared" ref="I10:I45" si="1">C10+E10+G10</f>
        <v>8914100</v>
      </c>
      <c r="J10" s="334"/>
      <c r="K10" s="334"/>
    </row>
    <row r="11" spans="1:11" s="267" customFormat="1">
      <c r="A11" s="328" t="s">
        <v>34</v>
      </c>
      <c r="B11" s="330">
        <v>463500</v>
      </c>
      <c r="C11" s="330">
        <v>463500</v>
      </c>
      <c r="D11" s="333"/>
      <c r="E11" s="333"/>
      <c r="F11" s="330">
        <v>1999000</v>
      </c>
      <c r="G11" s="330">
        <v>1999000</v>
      </c>
      <c r="H11" s="331">
        <f t="shared" si="0"/>
        <v>2462500</v>
      </c>
      <c r="I11" s="331">
        <f t="shared" si="1"/>
        <v>2462500</v>
      </c>
      <c r="J11" s="334"/>
      <c r="K11" s="334"/>
    </row>
    <row r="12" spans="1:11" s="267" customFormat="1">
      <c r="A12" s="328" t="s">
        <v>35</v>
      </c>
      <c r="B12" s="330">
        <v>368500</v>
      </c>
      <c r="C12" s="330">
        <v>368500</v>
      </c>
      <c r="D12" s="333"/>
      <c r="E12" s="333"/>
      <c r="F12" s="330">
        <v>1357000</v>
      </c>
      <c r="G12" s="330">
        <v>1357000</v>
      </c>
      <c r="H12" s="331">
        <f t="shared" si="0"/>
        <v>1725500</v>
      </c>
      <c r="I12" s="331">
        <f t="shared" si="1"/>
        <v>1725500</v>
      </c>
      <c r="J12" s="334"/>
      <c r="K12" s="334"/>
    </row>
    <row r="13" spans="1:11" s="267" customFormat="1">
      <c r="A13" s="328" t="s">
        <v>1</v>
      </c>
      <c r="B13" s="330">
        <v>1071400</v>
      </c>
      <c r="C13" s="330">
        <v>1071400</v>
      </c>
      <c r="D13" s="333"/>
      <c r="E13" s="333"/>
      <c r="F13" s="330">
        <v>1056000</v>
      </c>
      <c r="G13" s="330">
        <v>1056000</v>
      </c>
      <c r="H13" s="331">
        <f t="shared" si="0"/>
        <v>2127400</v>
      </c>
      <c r="I13" s="331">
        <f t="shared" si="1"/>
        <v>2127400</v>
      </c>
      <c r="J13" s="334"/>
      <c r="K13" s="334"/>
    </row>
    <row r="14" spans="1:11" s="267" customFormat="1">
      <c r="A14" s="328" t="s">
        <v>9</v>
      </c>
      <c r="B14" s="330">
        <v>538500</v>
      </c>
      <c r="C14" s="330">
        <v>538500</v>
      </c>
      <c r="D14" s="333"/>
      <c r="E14" s="333"/>
      <c r="F14" s="330">
        <v>819000</v>
      </c>
      <c r="G14" s="330">
        <v>819000</v>
      </c>
      <c r="H14" s="331">
        <f t="shared" si="0"/>
        <v>1357500</v>
      </c>
      <c r="I14" s="331">
        <f t="shared" si="1"/>
        <v>1357500</v>
      </c>
      <c r="J14" s="334"/>
      <c r="K14" s="334"/>
    </row>
    <row r="15" spans="1:11" s="267" customFormat="1">
      <c r="A15" s="328" t="s">
        <v>36</v>
      </c>
      <c r="B15" s="330">
        <v>540700</v>
      </c>
      <c r="C15" s="330">
        <v>540700</v>
      </c>
      <c r="D15" s="333"/>
      <c r="E15" s="333"/>
      <c r="F15" s="330">
        <v>923000</v>
      </c>
      <c r="G15" s="330">
        <v>923000</v>
      </c>
      <c r="H15" s="331">
        <f t="shared" si="0"/>
        <v>1463700</v>
      </c>
      <c r="I15" s="331">
        <f t="shared" si="1"/>
        <v>1463700</v>
      </c>
      <c r="J15" s="334"/>
      <c r="K15" s="334"/>
    </row>
    <row r="16" spans="1:11" s="267" customFormat="1">
      <c r="A16" s="328" t="s">
        <v>37</v>
      </c>
      <c r="B16" s="330">
        <v>246900</v>
      </c>
      <c r="C16" s="330">
        <v>246900</v>
      </c>
      <c r="D16" s="330">
        <v>1039000</v>
      </c>
      <c r="E16" s="330">
        <v>1039000</v>
      </c>
      <c r="F16" s="330">
        <v>623000</v>
      </c>
      <c r="G16" s="330">
        <v>623000</v>
      </c>
      <c r="H16" s="331">
        <f t="shared" si="0"/>
        <v>1908900</v>
      </c>
      <c r="I16" s="331">
        <f t="shared" si="1"/>
        <v>1908900</v>
      </c>
      <c r="J16" s="334"/>
      <c r="K16" s="334"/>
    </row>
    <row r="17" spans="1:11" s="267" customFormat="1">
      <c r="A17" s="328" t="s">
        <v>10</v>
      </c>
      <c r="B17" s="330">
        <v>586700</v>
      </c>
      <c r="C17" s="330">
        <v>586700</v>
      </c>
      <c r="D17" s="335"/>
      <c r="E17" s="335"/>
      <c r="F17" s="330">
        <v>916000</v>
      </c>
      <c r="G17" s="330">
        <v>916000</v>
      </c>
      <c r="H17" s="331">
        <f t="shared" si="0"/>
        <v>1502700</v>
      </c>
      <c r="I17" s="331">
        <f t="shared" si="1"/>
        <v>1502700</v>
      </c>
      <c r="J17" s="334"/>
      <c r="K17" s="334"/>
    </row>
    <row r="18" spans="1:11" s="267" customFormat="1">
      <c r="A18" s="328" t="s">
        <v>11</v>
      </c>
      <c r="B18" s="330">
        <v>649700</v>
      </c>
      <c r="C18" s="330">
        <v>649700</v>
      </c>
      <c r="D18" s="330">
        <v>83200</v>
      </c>
      <c r="E18" s="330">
        <v>83200</v>
      </c>
      <c r="F18" s="330">
        <v>649000</v>
      </c>
      <c r="G18" s="330">
        <v>649000</v>
      </c>
      <c r="H18" s="331">
        <f t="shared" si="0"/>
        <v>1381900</v>
      </c>
      <c r="I18" s="331">
        <f t="shared" si="1"/>
        <v>1381900</v>
      </c>
      <c r="J18" s="334"/>
      <c r="K18" s="334"/>
    </row>
    <row r="19" spans="1:11" s="267" customFormat="1">
      <c r="A19" s="328" t="s">
        <v>38</v>
      </c>
      <c r="B19" s="333"/>
      <c r="C19" s="333"/>
      <c r="D19" s="330">
        <v>540700</v>
      </c>
      <c r="E19" s="330">
        <v>540700</v>
      </c>
      <c r="F19" s="330">
        <v>485000</v>
      </c>
      <c r="G19" s="330">
        <v>485000</v>
      </c>
      <c r="H19" s="331">
        <f t="shared" si="0"/>
        <v>1025700</v>
      </c>
      <c r="I19" s="331">
        <f t="shared" si="1"/>
        <v>1025700</v>
      </c>
      <c r="J19" s="334"/>
      <c r="K19" s="334"/>
    </row>
    <row r="20" spans="1:11" s="267" customFormat="1">
      <c r="A20" s="328" t="s">
        <v>65</v>
      </c>
      <c r="B20" s="333"/>
      <c r="C20" s="333"/>
      <c r="D20" s="330">
        <v>1164600</v>
      </c>
      <c r="E20" s="330">
        <v>1164600</v>
      </c>
      <c r="F20" s="330">
        <v>749000</v>
      </c>
      <c r="G20" s="330">
        <v>749000</v>
      </c>
      <c r="H20" s="331">
        <f t="shared" si="0"/>
        <v>1913600</v>
      </c>
      <c r="I20" s="331">
        <f t="shared" si="1"/>
        <v>1913600</v>
      </c>
      <c r="J20" s="334"/>
      <c r="K20" s="334"/>
    </row>
    <row r="21" spans="1:11" s="267" customFormat="1">
      <c r="A21" s="328" t="s">
        <v>12</v>
      </c>
      <c r="B21" s="333"/>
      <c r="C21" s="333"/>
      <c r="D21" s="330">
        <v>748600</v>
      </c>
      <c r="E21" s="330">
        <v>748600</v>
      </c>
      <c r="F21" s="330">
        <v>509000</v>
      </c>
      <c r="G21" s="330">
        <v>509000</v>
      </c>
      <c r="H21" s="331">
        <f t="shared" si="0"/>
        <v>1257600</v>
      </c>
      <c r="I21" s="331">
        <f t="shared" si="1"/>
        <v>1257600</v>
      </c>
      <c r="J21" s="334"/>
      <c r="K21" s="334"/>
    </row>
    <row r="22" spans="1:11" s="267" customFormat="1">
      <c r="A22" s="328" t="s">
        <v>13</v>
      </c>
      <c r="B22" s="333"/>
      <c r="C22" s="333"/>
      <c r="D22" s="330">
        <v>1122900</v>
      </c>
      <c r="E22" s="330">
        <v>1122900</v>
      </c>
      <c r="F22" s="330">
        <v>551000</v>
      </c>
      <c r="G22" s="330">
        <v>551000</v>
      </c>
      <c r="H22" s="331">
        <f t="shared" si="0"/>
        <v>1673900</v>
      </c>
      <c r="I22" s="331">
        <f t="shared" si="1"/>
        <v>1673900</v>
      </c>
      <c r="J22" s="334"/>
      <c r="K22" s="334"/>
    </row>
    <row r="23" spans="1:11" s="267" customFormat="1">
      <c r="A23" s="328" t="s">
        <v>40</v>
      </c>
      <c r="B23" s="333"/>
      <c r="C23" s="333"/>
      <c r="D23" s="330">
        <v>915000</v>
      </c>
      <c r="E23" s="330">
        <v>915000</v>
      </c>
      <c r="F23" s="330">
        <v>541000</v>
      </c>
      <c r="G23" s="330">
        <v>541000</v>
      </c>
      <c r="H23" s="331">
        <f t="shared" si="0"/>
        <v>1456000</v>
      </c>
      <c r="I23" s="331">
        <f t="shared" si="1"/>
        <v>1456000</v>
      </c>
      <c r="J23" s="334"/>
      <c r="K23" s="334"/>
    </row>
    <row r="24" spans="1:11" s="267" customFormat="1">
      <c r="A24" s="328" t="s">
        <v>14</v>
      </c>
      <c r="B24" s="333"/>
      <c r="C24" s="333"/>
      <c r="D24" s="330">
        <v>1247800</v>
      </c>
      <c r="E24" s="330">
        <v>1247800</v>
      </c>
      <c r="F24" s="330">
        <v>598000</v>
      </c>
      <c r="G24" s="330">
        <v>598000</v>
      </c>
      <c r="H24" s="331">
        <f t="shared" si="0"/>
        <v>1845800</v>
      </c>
      <c r="I24" s="331">
        <f t="shared" si="1"/>
        <v>1845800</v>
      </c>
      <c r="J24" s="334"/>
      <c r="K24" s="334"/>
    </row>
    <row r="25" spans="1:11" s="267" customFormat="1">
      <c r="A25" s="328" t="s">
        <v>41</v>
      </c>
      <c r="B25" s="333"/>
      <c r="C25" s="333"/>
      <c r="D25" s="330">
        <v>3825400</v>
      </c>
      <c r="E25" s="330">
        <v>3825400</v>
      </c>
      <c r="F25" s="330">
        <v>1247000</v>
      </c>
      <c r="G25" s="330">
        <v>1247000</v>
      </c>
      <c r="H25" s="331">
        <f t="shared" si="0"/>
        <v>5072400</v>
      </c>
      <c r="I25" s="331">
        <f t="shared" si="1"/>
        <v>5072400</v>
      </c>
      <c r="J25" s="334"/>
      <c r="K25" s="334"/>
    </row>
    <row r="26" spans="1:11" s="267" customFormat="1">
      <c r="A26" s="328" t="s">
        <v>42</v>
      </c>
      <c r="B26" s="333"/>
      <c r="C26" s="333"/>
      <c r="D26" s="330">
        <v>707100</v>
      </c>
      <c r="E26" s="330">
        <v>707100</v>
      </c>
      <c r="F26" s="330">
        <v>464000</v>
      </c>
      <c r="G26" s="330">
        <v>464000</v>
      </c>
      <c r="H26" s="331">
        <f t="shared" si="0"/>
        <v>1171100</v>
      </c>
      <c r="I26" s="331">
        <f t="shared" si="1"/>
        <v>1171100</v>
      </c>
      <c r="J26" s="334"/>
      <c r="K26" s="334"/>
    </row>
    <row r="27" spans="1:11" s="267" customFormat="1">
      <c r="A27" s="328" t="s">
        <v>15</v>
      </c>
      <c r="B27" s="333"/>
      <c r="C27" s="333"/>
      <c r="D27" s="330">
        <v>790300</v>
      </c>
      <c r="E27" s="330">
        <v>790300</v>
      </c>
      <c r="F27" s="330">
        <v>493000</v>
      </c>
      <c r="G27" s="330">
        <v>493000</v>
      </c>
      <c r="H27" s="331">
        <f t="shared" si="0"/>
        <v>1283300</v>
      </c>
      <c r="I27" s="331">
        <f t="shared" si="1"/>
        <v>1283300</v>
      </c>
      <c r="J27" s="334"/>
      <c r="K27" s="334"/>
    </row>
    <row r="28" spans="1:11" s="267" customFormat="1">
      <c r="A28" s="328" t="s">
        <v>43</v>
      </c>
      <c r="B28" s="333"/>
      <c r="C28" s="333"/>
      <c r="D28" s="330">
        <v>748600</v>
      </c>
      <c r="E28" s="330">
        <v>748600</v>
      </c>
      <c r="F28" s="330">
        <v>476000</v>
      </c>
      <c r="G28" s="330">
        <v>476000</v>
      </c>
      <c r="H28" s="331">
        <f t="shared" si="0"/>
        <v>1224600</v>
      </c>
      <c r="I28" s="331">
        <f t="shared" si="1"/>
        <v>1224600</v>
      </c>
      <c r="J28" s="334"/>
      <c r="K28" s="334"/>
    </row>
    <row r="29" spans="1:11" s="267" customFormat="1">
      <c r="A29" s="328" t="s">
        <v>16</v>
      </c>
      <c r="B29" s="333"/>
      <c r="C29" s="333"/>
      <c r="D29" s="330">
        <v>1996000</v>
      </c>
      <c r="E29" s="330">
        <v>1996000</v>
      </c>
      <c r="F29" s="330">
        <v>680000</v>
      </c>
      <c r="G29" s="330">
        <v>680000</v>
      </c>
      <c r="H29" s="331">
        <f t="shared" si="0"/>
        <v>2676000</v>
      </c>
      <c r="I29" s="331">
        <f t="shared" si="1"/>
        <v>2676000</v>
      </c>
      <c r="J29" s="334"/>
      <c r="K29" s="334"/>
    </row>
    <row r="30" spans="1:11" s="267" customFormat="1">
      <c r="A30" s="328" t="s">
        <v>17</v>
      </c>
      <c r="B30" s="333"/>
      <c r="C30" s="333"/>
      <c r="D30" s="330">
        <v>2785700</v>
      </c>
      <c r="E30" s="330">
        <v>2785700</v>
      </c>
      <c r="F30" s="330">
        <v>791000</v>
      </c>
      <c r="G30" s="330">
        <v>791000</v>
      </c>
      <c r="H30" s="331">
        <f t="shared" si="0"/>
        <v>3576700</v>
      </c>
      <c r="I30" s="331">
        <f t="shared" si="1"/>
        <v>3576700</v>
      </c>
      <c r="J30" s="334"/>
      <c r="K30" s="334"/>
    </row>
    <row r="31" spans="1:11" s="267" customFormat="1">
      <c r="A31" s="328" t="s">
        <v>44</v>
      </c>
      <c r="B31" s="333"/>
      <c r="C31" s="333"/>
      <c r="D31" s="330">
        <v>956500</v>
      </c>
      <c r="E31" s="330">
        <v>956500</v>
      </c>
      <c r="F31" s="330">
        <v>513000</v>
      </c>
      <c r="G31" s="330">
        <v>513000</v>
      </c>
      <c r="H31" s="331">
        <f t="shared" si="0"/>
        <v>1469500</v>
      </c>
      <c r="I31" s="331">
        <f t="shared" si="1"/>
        <v>1469500</v>
      </c>
      <c r="J31" s="334"/>
      <c r="K31" s="334"/>
    </row>
    <row r="32" spans="1:11" s="267" customFormat="1">
      <c r="A32" s="328" t="s">
        <v>45</v>
      </c>
      <c r="B32" s="333"/>
      <c r="C32" s="333"/>
      <c r="D32" s="330">
        <v>1414200</v>
      </c>
      <c r="E32" s="330">
        <v>1414200</v>
      </c>
      <c r="F32" s="330">
        <v>584000</v>
      </c>
      <c r="G32" s="330">
        <v>584000</v>
      </c>
      <c r="H32" s="331">
        <f t="shared" si="0"/>
        <v>1998200</v>
      </c>
      <c r="I32" s="331">
        <f t="shared" si="1"/>
        <v>1998200</v>
      </c>
      <c r="J32" s="334"/>
      <c r="K32" s="334"/>
    </row>
    <row r="33" spans="1:11" s="267" customFormat="1">
      <c r="A33" s="328" t="s">
        <v>18</v>
      </c>
      <c r="B33" s="333"/>
      <c r="C33" s="333"/>
      <c r="D33" s="330">
        <v>1372500</v>
      </c>
      <c r="E33" s="330">
        <v>1372500</v>
      </c>
      <c r="F33" s="330">
        <v>537000</v>
      </c>
      <c r="G33" s="330">
        <v>537000</v>
      </c>
      <c r="H33" s="331">
        <f t="shared" si="0"/>
        <v>1909500</v>
      </c>
      <c r="I33" s="331">
        <f t="shared" si="1"/>
        <v>1909500</v>
      </c>
      <c r="J33" s="334"/>
      <c r="K33" s="334"/>
    </row>
    <row r="34" spans="1:11" s="267" customFormat="1">
      <c r="A34" s="328" t="s">
        <v>19</v>
      </c>
      <c r="B34" s="333"/>
      <c r="C34" s="333"/>
      <c r="D34" s="330">
        <v>2287100</v>
      </c>
      <c r="E34" s="330">
        <v>2287100</v>
      </c>
      <c r="F34" s="330">
        <v>902000</v>
      </c>
      <c r="G34" s="330">
        <v>902000</v>
      </c>
      <c r="H34" s="331">
        <f t="shared" si="0"/>
        <v>3189100</v>
      </c>
      <c r="I34" s="331">
        <f t="shared" si="1"/>
        <v>3189100</v>
      </c>
      <c r="J34" s="334"/>
      <c r="K34" s="334"/>
    </row>
    <row r="35" spans="1:11" s="267" customFormat="1">
      <c r="A35" s="328" t="s">
        <v>20</v>
      </c>
      <c r="B35" s="333"/>
      <c r="C35" s="333"/>
      <c r="D35" s="330">
        <v>790300</v>
      </c>
      <c r="E35" s="330">
        <v>790300</v>
      </c>
      <c r="F35" s="330">
        <v>687000</v>
      </c>
      <c r="G35" s="330">
        <v>687000</v>
      </c>
      <c r="H35" s="331">
        <f t="shared" si="0"/>
        <v>1477300</v>
      </c>
      <c r="I35" s="331">
        <f t="shared" si="1"/>
        <v>1477300</v>
      </c>
      <c r="J35" s="334"/>
      <c r="K35" s="334"/>
    </row>
    <row r="36" spans="1:11" s="267" customFormat="1">
      <c r="A36" s="328" t="s">
        <v>46</v>
      </c>
      <c r="B36" s="333"/>
      <c r="C36" s="333"/>
      <c r="D36" s="330">
        <v>1122900</v>
      </c>
      <c r="E36" s="330">
        <v>1122900</v>
      </c>
      <c r="F36" s="330">
        <v>532000</v>
      </c>
      <c r="G36" s="330">
        <v>532000</v>
      </c>
      <c r="H36" s="331">
        <f t="shared" si="0"/>
        <v>1654900</v>
      </c>
      <c r="I36" s="331">
        <f t="shared" si="1"/>
        <v>1654900</v>
      </c>
      <c r="J36" s="334"/>
      <c r="K36" s="334"/>
    </row>
    <row r="37" spans="1:11" s="267" customFormat="1">
      <c r="A37" s="328" t="s">
        <v>47</v>
      </c>
      <c r="B37" s="333"/>
      <c r="C37" s="333"/>
      <c r="D37" s="330">
        <v>1871500</v>
      </c>
      <c r="E37" s="330">
        <v>1871500</v>
      </c>
      <c r="F37" s="330">
        <v>634000</v>
      </c>
      <c r="G37" s="330">
        <v>634000</v>
      </c>
      <c r="H37" s="331">
        <f t="shared" si="0"/>
        <v>2505500</v>
      </c>
      <c r="I37" s="331">
        <f t="shared" si="1"/>
        <v>2505500</v>
      </c>
      <c r="J37" s="334"/>
      <c r="K37" s="334"/>
    </row>
    <row r="38" spans="1:11" s="267" customFormat="1">
      <c r="A38" s="328" t="s">
        <v>48</v>
      </c>
      <c r="B38" s="333"/>
      <c r="C38" s="333"/>
      <c r="D38" s="330">
        <v>956500</v>
      </c>
      <c r="E38" s="330">
        <v>956500</v>
      </c>
      <c r="F38" s="330">
        <v>595000</v>
      </c>
      <c r="G38" s="330">
        <v>595000</v>
      </c>
      <c r="H38" s="331">
        <f t="shared" si="0"/>
        <v>1551500</v>
      </c>
      <c r="I38" s="331">
        <f t="shared" si="1"/>
        <v>1551500</v>
      </c>
      <c r="J38" s="334"/>
      <c r="K38" s="334"/>
    </row>
    <row r="39" spans="1:11" s="267" customFormat="1">
      <c r="A39" s="328" t="s">
        <v>49</v>
      </c>
      <c r="B39" s="333"/>
      <c r="C39" s="333"/>
      <c r="D39" s="330">
        <v>2121100</v>
      </c>
      <c r="E39" s="330">
        <v>2121100</v>
      </c>
      <c r="F39" s="330">
        <v>798000</v>
      </c>
      <c r="G39" s="330">
        <v>798000</v>
      </c>
      <c r="H39" s="331">
        <f t="shared" si="0"/>
        <v>2919100</v>
      </c>
      <c r="I39" s="331">
        <f t="shared" si="1"/>
        <v>2919100</v>
      </c>
      <c r="J39" s="334"/>
      <c r="K39" s="334"/>
    </row>
    <row r="40" spans="1:11" s="267" customFormat="1">
      <c r="A40" s="328" t="s">
        <v>50</v>
      </c>
      <c r="B40" s="333"/>
      <c r="C40" s="333"/>
      <c r="D40" s="330">
        <v>4657200</v>
      </c>
      <c r="E40" s="330">
        <v>4657200</v>
      </c>
      <c r="F40" s="330">
        <v>1048000</v>
      </c>
      <c r="G40" s="330">
        <v>1048000</v>
      </c>
      <c r="H40" s="331">
        <f t="shared" si="0"/>
        <v>5705200</v>
      </c>
      <c r="I40" s="331">
        <f t="shared" si="1"/>
        <v>5705200</v>
      </c>
      <c r="J40" s="334"/>
      <c r="K40" s="334"/>
    </row>
    <row r="41" spans="1:11" s="267" customFormat="1">
      <c r="A41" s="328" t="s">
        <v>21</v>
      </c>
      <c r="B41" s="333"/>
      <c r="C41" s="333"/>
      <c r="D41" s="330">
        <v>1871500</v>
      </c>
      <c r="E41" s="330">
        <v>1871500</v>
      </c>
      <c r="F41" s="330">
        <v>609000</v>
      </c>
      <c r="G41" s="330">
        <v>609000</v>
      </c>
      <c r="H41" s="331">
        <f t="shared" si="0"/>
        <v>2480500</v>
      </c>
      <c r="I41" s="331">
        <f t="shared" si="1"/>
        <v>2480500</v>
      </c>
      <c r="J41" s="334"/>
      <c r="K41" s="334"/>
    </row>
    <row r="42" spans="1:11" s="267" customFormat="1">
      <c r="A42" s="328" t="s">
        <v>51</v>
      </c>
      <c r="B42" s="333"/>
      <c r="C42" s="333"/>
      <c r="D42" s="330">
        <v>1039900</v>
      </c>
      <c r="E42" s="330">
        <v>1039900</v>
      </c>
      <c r="F42" s="330">
        <v>526000</v>
      </c>
      <c r="G42" s="330">
        <v>526000</v>
      </c>
      <c r="H42" s="331">
        <f t="shared" si="0"/>
        <v>1565900</v>
      </c>
      <c r="I42" s="331">
        <f t="shared" si="1"/>
        <v>1565900</v>
      </c>
      <c r="J42" s="334"/>
      <c r="K42" s="334"/>
    </row>
    <row r="43" spans="1:11" s="267" customFormat="1">
      <c r="A43" s="328" t="s">
        <v>22</v>
      </c>
      <c r="B43" s="333"/>
      <c r="C43" s="333"/>
      <c r="D43" s="330">
        <v>1039900</v>
      </c>
      <c r="E43" s="330">
        <v>1039900</v>
      </c>
      <c r="F43" s="330">
        <v>516000</v>
      </c>
      <c r="G43" s="330">
        <v>516000</v>
      </c>
      <c r="H43" s="331">
        <f t="shared" si="0"/>
        <v>1555900</v>
      </c>
      <c r="I43" s="331">
        <f t="shared" si="1"/>
        <v>1555900</v>
      </c>
      <c r="J43" s="334"/>
      <c r="K43" s="334"/>
    </row>
    <row r="44" spans="1:11" s="267" customFormat="1">
      <c r="A44" s="328" t="s">
        <v>52</v>
      </c>
      <c r="B44" s="333"/>
      <c r="C44" s="333"/>
      <c r="D44" s="330">
        <v>956700</v>
      </c>
      <c r="E44" s="330">
        <v>956700</v>
      </c>
      <c r="F44" s="330">
        <v>521000</v>
      </c>
      <c r="G44" s="330">
        <v>521000</v>
      </c>
      <c r="H44" s="331">
        <f t="shared" si="0"/>
        <v>1477700</v>
      </c>
      <c r="I44" s="331">
        <f t="shared" si="1"/>
        <v>1477700</v>
      </c>
      <c r="J44" s="334"/>
      <c r="K44" s="334"/>
    </row>
    <row r="45" spans="1:11" s="267" customFormat="1">
      <c r="A45" s="328" t="s">
        <v>53</v>
      </c>
      <c r="B45" s="333"/>
      <c r="C45" s="333"/>
      <c r="D45" s="330">
        <v>1372500</v>
      </c>
      <c r="E45" s="330">
        <v>1372500</v>
      </c>
      <c r="F45" s="330">
        <v>560000</v>
      </c>
      <c r="G45" s="330">
        <v>560000</v>
      </c>
      <c r="H45" s="331">
        <f t="shared" si="0"/>
        <v>1932500</v>
      </c>
      <c r="I45" s="331">
        <f t="shared" si="1"/>
        <v>1932500</v>
      </c>
      <c r="J45" s="334"/>
      <c r="K45" s="334"/>
    </row>
    <row r="46" spans="1:11">
      <c r="A46" s="268" t="s">
        <v>54</v>
      </c>
      <c r="B46" s="336">
        <f>SUM(B9:B45)</f>
        <v>6375000</v>
      </c>
      <c r="C46" s="336">
        <f t="shared" ref="C46:I46" si="2">SUM(C9:C45)</f>
        <v>6375000</v>
      </c>
      <c r="D46" s="336">
        <f t="shared" si="2"/>
        <v>41545200</v>
      </c>
      <c r="E46" s="336">
        <f t="shared" si="2"/>
        <v>41545200</v>
      </c>
      <c r="F46" s="336">
        <f t="shared" si="2"/>
        <v>46785000</v>
      </c>
      <c r="G46" s="336">
        <f t="shared" si="2"/>
        <v>46785000</v>
      </c>
      <c r="H46" s="336">
        <f t="shared" si="2"/>
        <v>94705200</v>
      </c>
      <c r="I46" s="336">
        <f t="shared" si="2"/>
        <v>94705200</v>
      </c>
    </row>
    <row r="47" spans="1:11" ht="9.75" customHeight="1"/>
    <row r="48" spans="1:11" hidden="1"/>
    <row r="49" spans="2:7">
      <c r="B49" s="69">
        <v>6375000</v>
      </c>
      <c r="C49" s="69">
        <v>6375000</v>
      </c>
      <c r="D49" s="69">
        <v>41545200</v>
      </c>
      <c r="E49" s="69">
        <v>41545200</v>
      </c>
      <c r="F49" s="69">
        <v>46785000</v>
      </c>
      <c r="G49" s="69">
        <v>46785000</v>
      </c>
    </row>
    <row r="50" spans="2:7">
      <c r="D50" s="337"/>
    </row>
  </sheetData>
  <mergeCells count="15">
    <mergeCell ref="A2:I2"/>
    <mergeCell ref="B4:C4"/>
    <mergeCell ref="D6:E6"/>
    <mergeCell ref="D5:E5"/>
    <mergeCell ref="D4:E4"/>
    <mergeCell ref="F4:G4"/>
    <mergeCell ref="F6:G6"/>
    <mergeCell ref="F5:G5"/>
    <mergeCell ref="B5:C5"/>
    <mergeCell ref="B6:C6"/>
    <mergeCell ref="A4:A8"/>
    <mergeCell ref="B7:C7"/>
    <mergeCell ref="F7:G7"/>
    <mergeCell ref="D7:E7"/>
    <mergeCell ref="H4:I6"/>
  </mergeCells>
  <pageMargins left="0.70866141732283472" right="0.70866141732283472" top="0.24" bottom="0.17" header="0.17" footer="0.17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E45"/>
  <sheetViews>
    <sheetView workbookViewId="0">
      <pane xSplit="1" ySplit="9" topLeftCell="B28" activePane="bottomRight" state="frozen"/>
      <selection pane="topRight" activeCell="B1" sqref="B1"/>
      <selection pane="bottomLeft" activeCell="A10" sqref="A10"/>
      <selection pane="bottomRight" activeCell="B45" sqref="B45:C45"/>
    </sheetView>
  </sheetViews>
  <sheetFormatPr defaultRowHeight="12.75"/>
  <cols>
    <col min="1" max="1" width="40.5703125" style="2" customWidth="1"/>
    <col min="2" max="2" width="11.28515625" style="4" customWidth="1"/>
    <col min="3" max="3" width="20.5703125" style="4" customWidth="1"/>
    <col min="4" max="5" width="10.140625" style="4" customWidth="1"/>
    <col min="6" max="16384" width="9.140625" style="2"/>
  </cols>
  <sheetData>
    <row r="3" spans="1:5">
      <c r="A3" s="576" t="s">
        <v>155</v>
      </c>
      <c r="B3" s="576"/>
      <c r="C3" s="576"/>
      <c r="D3" s="576"/>
      <c r="E3" s="576"/>
    </row>
    <row r="4" spans="1:5">
      <c r="E4" s="4" t="s">
        <v>24</v>
      </c>
    </row>
    <row r="5" spans="1:5">
      <c r="A5" s="578" t="s">
        <v>7</v>
      </c>
      <c r="B5" s="417" t="s">
        <v>59</v>
      </c>
      <c r="C5" s="417"/>
      <c r="D5" s="539" t="s">
        <v>23</v>
      </c>
      <c r="E5" s="540"/>
    </row>
    <row r="6" spans="1:5" ht="57.75" customHeight="1">
      <c r="A6" s="578"/>
      <c r="B6" s="577" t="s">
        <v>156</v>
      </c>
      <c r="C6" s="577"/>
      <c r="D6" s="541"/>
      <c r="E6" s="542"/>
    </row>
    <row r="7" spans="1:5">
      <c r="A7" s="578"/>
      <c r="B7" s="538" t="s">
        <v>5</v>
      </c>
      <c r="C7" s="538"/>
      <c r="D7" s="543"/>
      <c r="E7" s="544"/>
    </row>
    <row r="8" spans="1:5">
      <c r="A8" s="578"/>
      <c r="B8" s="26" t="s">
        <v>3</v>
      </c>
      <c r="C8" s="26" t="s">
        <v>4</v>
      </c>
      <c r="D8" s="26" t="s">
        <v>3</v>
      </c>
      <c r="E8" s="26" t="s">
        <v>4</v>
      </c>
    </row>
    <row r="9" spans="1:5">
      <c r="A9" s="575"/>
      <c r="B9" s="575"/>
      <c r="C9" s="575"/>
      <c r="D9" s="60"/>
      <c r="E9" s="60"/>
    </row>
    <row r="10" spans="1:5">
      <c r="A10" s="61" t="s">
        <v>0</v>
      </c>
      <c r="B10" s="29">
        <v>6000</v>
      </c>
      <c r="C10" s="29">
        <v>6000</v>
      </c>
      <c r="D10" s="30">
        <v>6000</v>
      </c>
      <c r="E10" s="30">
        <v>6000</v>
      </c>
    </row>
    <row r="11" spans="1:5">
      <c r="A11" s="61" t="s">
        <v>35</v>
      </c>
      <c r="B11" s="29">
        <v>125000</v>
      </c>
      <c r="C11" s="29">
        <v>125000</v>
      </c>
      <c r="D11" s="30">
        <v>125000</v>
      </c>
      <c r="E11" s="30">
        <v>125000</v>
      </c>
    </row>
    <row r="12" spans="1:5">
      <c r="A12" s="61" t="s">
        <v>1</v>
      </c>
      <c r="B12" s="29">
        <v>134200</v>
      </c>
      <c r="C12" s="29">
        <v>134200</v>
      </c>
      <c r="D12" s="30">
        <v>134200</v>
      </c>
      <c r="E12" s="30">
        <v>134200</v>
      </c>
    </row>
    <row r="13" spans="1:5">
      <c r="A13" s="61" t="s">
        <v>9</v>
      </c>
      <c r="B13" s="29">
        <v>106000</v>
      </c>
      <c r="C13" s="29">
        <v>106000</v>
      </c>
      <c r="D13" s="30">
        <v>106000</v>
      </c>
      <c r="E13" s="30">
        <v>106000</v>
      </c>
    </row>
    <row r="14" spans="1:5">
      <c r="A14" s="61" t="s">
        <v>36</v>
      </c>
      <c r="B14" s="29">
        <v>79000</v>
      </c>
      <c r="C14" s="29">
        <v>79000</v>
      </c>
      <c r="D14" s="30">
        <v>79000</v>
      </c>
      <c r="E14" s="30">
        <v>79000</v>
      </c>
    </row>
    <row r="15" spans="1:5">
      <c r="A15" s="61" t="s">
        <v>37</v>
      </c>
      <c r="B15" s="29">
        <v>113000</v>
      </c>
      <c r="C15" s="29">
        <v>113000</v>
      </c>
      <c r="D15" s="30">
        <v>113000</v>
      </c>
      <c r="E15" s="30">
        <v>113000</v>
      </c>
    </row>
    <row r="16" spans="1:5">
      <c r="A16" s="61" t="s">
        <v>10</v>
      </c>
      <c r="B16" s="29">
        <v>51000</v>
      </c>
      <c r="C16" s="29">
        <v>51000</v>
      </c>
      <c r="D16" s="30">
        <v>51000</v>
      </c>
      <c r="E16" s="30">
        <v>51000</v>
      </c>
    </row>
    <row r="17" spans="1:5">
      <c r="A17" s="61" t="s">
        <v>11</v>
      </c>
      <c r="B17" s="29">
        <v>57000</v>
      </c>
      <c r="C17" s="29">
        <v>57000</v>
      </c>
      <c r="D17" s="30">
        <v>57000</v>
      </c>
      <c r="E17" s="30">
        <v>57000</v>
      </c>
    </row>
    <row r="18" spans="1:5">
      <c r="A18" s="61" t="s">
        <v>38</v>
      </c>
      <c r="B18" s="29">
        <v>150000</v>
      </c>
      <c r="C18" s="29">
        <v>150000</v>
      </c>
      <c r="D18" s="30">
        <v>150000</v>
      </c>
      <c r="E18" s="30">
        <v>150000</v>
      </c>
    </row>
    <row r="19" spans="1:5">
      <c r="A19" s="61" t="s">
        <v>65</v>
      </c>
      <c r="B19" s="29">
        <v>175000</v>
      </c>
      <c r="C19" s="29">
        <v>175000</v>
      </c>
      <c r="D19" s="30">
        <v>175000</v>
      </c>
      <c r="E19" s="30">
        <v>175000</v>
      </c>
    </row>
    <row r="20" spans="1:5">
      <c r="A20" s="61" t="s">
        <v>12</v>
      </c>
      <c r="B20" s="29">
        <v>142000</v>
      </c>
      <c r="C20" s="29">
        <v>142000</v>
      </c>
      <c r="D20" s="30">
        <v>142000</v>
      </c>
      <c r="E20" s="30">
        <v>142000</v>
      </c>
    </row>
    <row r="21" spans="1:5">
      <c r="A21" s="61" t="s">
        <v>13</v>
      </c>
      <c r="B21" s="29">
        <v>140000</v>
      </c>
      <c r="C21" s="29">
        <v>140000</v>
      </c>
      <c r="D21" s="30">
        <v>140000</v>
      </c>
      <c r="E21" s="30">
        <v>140000</v>
      </c>
    </row>
    <row r="22" spans="1:5">
      <c r="A22" s="61" t="s">
        <v>40</v>
      </c>
      <c r="B22" s="29">
        <v>95000</v>
      </c>
      <c r="C22" s="29">
        <v>95000</v>
      </c>
      <c r="D22" s="30">
        <v>95000</v>
      </c>
      <c r="E22" s="30">
        <v>95000</v>
      </c>
    </row>
    <row r="23" spans="1:5">
      <c r="A23" s="61" t="s">
        <v>14</v>
      </c>
      <c r="B23" s="29">
        <v>156000</v>
      </c>
      <c r="C23" s="29">
        <v>156000</v>
      </c>
      <c r="D23" s="30">
        <v>156000</v>
      </c>
      <c r="E23" s="30">
        <v>156000</v>
      </c>
    </row>
    <row r="24" spans="1:5">
      <c r="A24" s="61" t="s">
        <v>41</v>
      </c>
      <c r="B24" s="29">
        <v>221000</v>
      </c>
      <c r="C24" s="29">
        <v>221000</v>
      </c>
      <c r="D24" s="30">
        <v>221000</v>
      </c>
      <c r="E24" s="30">
        <v>221000</v>
      </c>
    </row>
    <row r="25" spans="1:5">
      <c r="A25" s="61" t="s">
        <v>42</v>
      </c>
      <c r="B25" s="29">
        <v>56000</v>
      </c>
      <c r="C25" s="29">
        <v>56000</v>
      </c>
      <c r="D25" s="30">
        <v>56000</v>
      </c>
      <c r="E25" s="30">
        <v>56000</v>
      </c>
    </row>
    <row r="26" spans="1:5">
      <c r="A26" s="61" t="s">
        <v>15</v>
      </c>
      <c r="B26" s="29">
        <v>109000</v>
      </c>
      <c r="C26" s="29">
        <v>109000</v>
      </c>
      <c r="D26" s="30">
        <v>109000</v>
      </c>
      <c r="E26" s="30">
        <v>109000</v>
      </c>
    </row>
    <row r="27" spans="1:5">
      <c r="A27" s="61" t="s">
        <v>43</v>
      </c>
      <c r="B27" s="29">
        <v>48000</v>
      </c>
      <c r="C27" s="29">
        <v>48000</v>
      </c>
      <c r="D27" s="30">
        <v>48000</v>
      </c>
      <c r="E27" s="30">
        <v>48000</v>
      </c>
    </row>
    <row r="28" spans="1:5">
      <c r="A28" s="61" t="s">
        <v>16</v>
      </c>
      <c r="B28" s="29">
        <v>161000</v>
      </c>
      <c r="C28" s="29">
        <v>161000</v>
      </c>
      <c r="D28" s="30">
        <v>161000</v>
      </c>
      <c r="E28" s="30">
        <v>161000</v>
      </c>
    </row>
    <row r="29" spans="1:5">
      <c r="A29" s="61" t="s">
        <v>17</v>
      </c>
      <c r="B29" s="29">
        <v>206000</v>
      </c>
      <c r="C29" s="29">
        <v>206000</v>
      </c>
      <c r="D29" s="30">
        <v>206000</v>
      </c>
      <c r="E29" s="30">
        <v>206000</v>
      </c>
    </row>
    <row r="30" spans="1:5">
      <c r="A30" s="61" t="s">
        <v>44</v>
      </c>
      <c r="B30" s="29">
        <v>130000</v>
      </c>
      <c r="C30" s="29">
        <v>130000</v>
      </c>
      <c r="D30" s="30">
        <v>130000</v>
      </c>
      <c r="E30" s="30">
        <v>130000</v>
      </c>
    </row>
    <row r="31" spans="1:5">
      <c r="A31" s="61" t="s">
        <v>45</v>
      </c>
      <c r="B31" s="29">
        <v>227000</v>
      </c>
      <c r="C31" s="29">
        <v>227000</v>
      </c>
      <c r="D31" s="30">
        <v>227000</v>
      </c>
      <c r="E31" s="30">
        <v>227000</v>
      </c>
    </row>
    <row r="32" spans="1:5">
      <c r="A32" s="61" t="s">
        <v>18</v>
      </c>
      <c r="B32" s="29">
        <v>151000</v>
      </c>
      <c r="C32" s="29">
        <v>151000</v>
      </c>
      <c r="D32" s="30">
        <v>151000</v>
      </c>
      <c r="E32" s="30">
        <v>151000</v>
      </c>
    </row>
    <row r="33" spans="1:5">
      <c r="A33" s="61" t="s">
        <v>19</v>
      </c>
      <c r="B33" s="29">
        <v>208000</v>
      </c>
      <c r="C33" s="29">
        <v>208000</v>
      </c>
      <c r="D33" s="30">
        <v>208000</v>
      </c>
      <c r="E33" s="30">
        <v>208000</v>
      </c>
    </row>
    <row r="34" spans="1:5">
      <c r="A34" s="61" t="s">
        <v>20</v>
      </c>
      <c r="B34" s="29">
        <v>131000</v>
      </c>
      <c r="C34" s="29">
        <v>131000</v>
      </c>
      <c r="D34" s="30">
        <v>131000</v>
      </c>
      <c r="E34" s="30">
        <v>131000</v>
      </c>
    </row>
    <row r="35" spans="1:5">
      <c r="A35" s="61" t="s">
        <v>46</v>
      </c>
      <c r="B35" s="29">
        <v>152000</v>
      </c>
      <c r="C35" s="29">
        <v>152000</v>
      </c>
      <c r="D35" s="30">
        <v>152000</v>
      </c>
      <c r="E35" s="30">
        <v>152000</v>
      </c>
    </row>
    <row r="36" spans="1:5">
      <c r="A36" s="61" t="s">
        <v>47</v>
      </c>
      <c r="B36" s="29">
        <v>241000</v>
      </c>
      <c r="C36" s="29">
        <v>241000</v>
      </c>
      <c r="D36" s="30">
        <v>241000</v>
      </c>
      <c r="E36" s="30">
        <v>241000</v>
      </c>
    </row>
    <row r="37" spans="1:5">
      <c r="A37" s="61" t="s">
        <v>48</v>
      </c>
      <c r="B37" s="29">
        <v>92000</v>
      </c>
      <c r="C37" s="29">
        <v>92000</v>
      </c>
      <c r="D37" s="30">
        <v>92000</v>
      </c>
      <c r="E37" s="30">
        <v>92000</v>
      </c>
    </row>
    <row r="38" spans="1:5">
      <c r="A38" s="61" t="s">
        <v>49</v>
      </c>
      <c r="B38" s="29">
        <v>203000</v>
      </c>
      <c r="C38" s="29">
        <v>203000</v>
      </c>
      <c r="D38" s="30">
        <v>203000</v>
      </c>
      <c r="E38" s="30">
        <v>203000</v>
      </c>
    </row>
    <row r="39" spans="1:5">
      <c r="A39" s="61" t="s">
        <v>50</v>
      </c>
      <c r="B39" s="29">
        <v>84000</v>
      </c>
      <c r="C39" s="29">
        <v>84000</v>
      </c>
      <c r="D39" s="30">
        <v>84000</v>
      </c>
      <c r="E39" s="30">
        <v>84000</v>
      </c>
    </row>
    <row r="40" spans="1:5">
      <c r="A40" s="61" t="s">
        <v>21</v>
      </c>
      <c r="B40" s="29">
        <v>177000</v>
      </c>
      <c r="C40" s="29">
        <v>177000</v>
      </c>
      <c r="D40" s="30">
        <v>177000</v>
      </c>
      <c r="E40" s="30">
        <v>177000</v>
      </c>
    </row>
    <row r="41" spans="1:5">
      <c r="A41" s="61" t="s">
        <v>51</v>
      </c>
      <c r="B41" s="29">
        <v>106000</v>
      </c>
      <c r="C41" s="29">
        <v>106000</v>
      </c>
      <c r="D41" s="30">
        <v>106000</v>
      </c>
      <c r="E41" s="30">
        <v>106000</v>
      </c>
    </row>
    <row r="42" spans="1:5">
      <c r="A42" s="61" t="s">
        <v>22</v>
      </c>
      <c r="B42" s="29">
        <v>165000</v>
      </c>
      <c r="C42" s="29">
        <v>165000</v>
      </c>
      <c r="D42" s="30">
        <v>165000</v>
      </c>
      <c r="E42" s="30">
        <v>165000</v>
      </c>
    </row>
    <row r="43" spans="1:5">
      <c r="A43" s="61" t="s">
        <v>52</v>
      </c>
      <c r="B43" s="29">
        <v>129000</v>
      </c>
      <c r="C43" s="29">
        <v>129000</v>
      </c>
      <c r="D43" s="30">
        <v>129000</v>
      </c>
      <c r="E43" s="30">
        <v>129000</v>
      </c>
    </row>
    <row r="44" spans="1:5">
      <c r="A44" s="61" t="s">
        <v>53</v>
      </c>
      <c r="B44" s="29">
        <v>113000</v>
      </c>
      <c r="C44" s="29">
        <v>113000</v>
      </c>
      <c r="D44" s="30">
        <v>113000</v>
      </c>
      <c r="E44" s="30">
        <v>113000</v>
      </c>
    </row>
    <row r="45" spans="1:5">
      <c r="A45" s="40" t="s">
        <v>54</v>
      </c>
      <c r="B45" s="30">
        <v>4639200</v>
      </c>
      <c r="C45" s="30">
        <v>4639200</v>
      </c>
      <c r="D45" s="42">
        <f>SUM(D10:D44)</f>
        <v>4639200</v>
      </c>
      <c r="E45" s="42">
        <f>SUM(E10:E44)</f>
        <v>4639200</v>
      </c>
    </row>
  </sheetData>
  <mergeCells count="7">
    <mergeCell ref="A9:C9"/>
    <mergeCell ref="A3:E3"/>
    <mergeCell ref="B6:C6"/>
    <mergeCell ref="B7:C7"/>
    <mergeCell ref="B5:C5"/>
    <mergeCell ref="A5:A8"/>
    <mergeCell ref="D5:E7"/>
  </mergeCells>
  <pageMargins left="0.18" right="0.7" top="0.53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3:G13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13" sqref="D13:E13"/>
    </sheetView>
  </sheetViews>
  <sheetFormatPr defaultRowHeight="12.75"/>
  <cols>
    <col min="1" max="1" width="1.5703125" style="2" customWidth="1"/>
    <col min="2" max="2" width="2.5703125" style="2" customWidth="1"/>
    <col min="3" max="3" width="34.42578125" style="2" customWidth="1"/>
    <col min="4" max="4" width="13" style="4" customWidth="1"/>
    <col min="5" max="5" width="17.140625" style="4" customWidth="1"/>
    <col min="6" max="7" width="11.42578125" style="2" bestFit="1" customWidth="1"/>
    <col min="8" max="16384" width="9.140625" style="2"/>
  </cols>
  <sheetData>
    <row r="3" spans="3:7" ht="26.25" customHeight="1">
      <c r="C3" s="535" t="s">
        <v>157</v>
      </c>
      <c r="D3" s="535"/>
      <c r="E3" s="535"/>
      <c r="F3" s="535"/>
      <c r="G3" s="535"/>
    </row>
    <row r="4" spans="3:7">
      <c r="G4" s="31" t="s">
        <v>24</v>
      </c>
    </row>
    <row r="5" spans="3:7">
      <c r="C5" s="545" t="s">
        <v>7</v>
      </c>
      <c r="D5" s="417" t="s">
        <v>60</v>
      </c>
      <c r="E5" s="417"/>
      <c r="F5" s="539" t="s">
        <v>23</v>
      </c>
      <c r="G5" s="540"/>
    </row>
    <row r="6" spans="3:7" ht="36.75" customHeight="1">
      <c r="C6" s="546"/>
      <c r="D6" s="464" t="s">
        <v>75</v>
      </c>
      <c r="E6" s="464"/>
      <c r="F6" s="541"/>
      <c r="G6" s="542"/>
    </row>
    <row r="7" spans="3:7">
      <c r="C7" s="546"/>
      <c r="D7" s="538" t="s">
        <v>5</v>
      </c>
      <c r="E7" s="538"/>
      <c r="F7" s="543"/>
      <c r="G7" s="544"/>
    </row>
    <row r="8" spans="3:7">
      <c r="C8" s="547"/>
      <c r="D8" s="26" t="s">
        <v>3</v>
      </c>
      <c r="E8" s="26" t="s">
        <v>4</v>
      </c>
      <c r="F8" s="26" t="s">
        <v>3</v>
      </c>
      <c r="G8" s="26" t="s">
        <v>4</v>
      </c>
    </row>
    <row r="9" spans="3:7">
      <c r="C9" s="41" t="s">
        <v>65</v>
      </c>
      <c r="D9" s="35">
        <v>7942692</v>
      </c>
      <c r="E9" s="35">
        <v>7942692</v>
      </c>
      <c r="F9" s="42">
        <f>D9</f>
        <v>7942692</v>
      </c>
      <c r="G9" s="42">
        <f>E9</f>
        <v>7942692</v>
      </c>
    </row>
    <row r="10" spans="3:7">
      <c r="C10" s="41" t="s">
        <v>14</v>
      </c>
      <c r="D10" s="35">
        <v>1026133</v>
      </c>
      <c r="E10" s="35">
        <v>974826.35</v>
      </c>
      <c r="F10" s="42">
        <f t="shared" ref="F10:F12" si="0">D10</f>
        <v>1026133</v>
      </c>
      <c r="G10" s="42">
        <f t="shared" ref="G10:G12" si="1">E10</f>
        <v>974826.35</v>
      </c>
    </row>
    <row r="11" spans="3:7">
      <c r="C11" s="41" t="s">
        <v>19</v>
      </c>
      <c r="D11" s="35">
        <v>494629</v>
      </c>
      <c r="E11" s="35">
        <v>494629</v>
      </c>
      <c r="F11" s="42">
        <f t="shared" si="0"/>
        <v>494629</v>
      </c>
      <c r="G11" s="42">
        <f t="shared" si="1"/>
        <v>494629</v>
      </c>
    </row>
    <row r="12" spans="3:7">
      <c r="C12" s="41" t="s">
        <v>48</v>
      </c>
      <c r="D12" s="35">
        <v>922874</v>
      </c>
      <c r="E12" s="35">
        <v>922874</v>
      </c>
      <c r="F12" s="42">
        <f t="shared" si="0"/>
        <v>922874</v>
      </c>
      <c r="G12" s="42">
        <f t="shared" si="1"/>
        <v>922874</v>
      </c>
    </row>
    <row r="13" spans="3:7" s="3" customFormat="1">
      <c r="C13" s="40" t="s">
        <v>54</v>
      </c>
      <c r="D13" s="42">
        <v>10386328</v>
      </c>
      <c r="E13" s="42">
        <v>10335021.35</v>
      </c>
      <c r="F13" s="42">
        <f t="shared" ref="F13:G13" si="2">SUM(F9:F12)</f>
        <v>10386328</v>
      </c>
      <c r="G13" s="42">
        <f t="shared" si="2"/>
        <v>10335021.35</v>
      </c>
    </row>
  </sheetData>
  <mergeCells count="6">
    <mergeCell ref="D7:E7"/>
    <mergeCell ref="D5:E5"/>
    <mergeCell ref="D6:E6"/>
    <mergeCell ref="F5:G7"/>
    <mergeCell ref="C3:G3"/>
    <mergeCell ref="C5:C8"/>
  </mergeCells>
  <pageMargins left="0.17" right="0.21" top="0.74803149606299213" bottom="0.74803149606299213" header="0.31496062992125984" footer="0.31496062992125984"/>
  <pageSetup paperSize="9" scale="9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48"/>
  <sheetViews>
    <sheetView workbookViewId="0">
      <pane xSplit="2" ySplit="8" topLeftCell="C30" activePane="bottomRight" state="frozen"/>
      <selection pane="topRight" activeCell="C1" sqref="C1"/>
      <selection pane="bottomLeft" activeCell="A9" sqref="A9"/>
      <selection pane="bottomRight" activeCell="E48" sqref="E48:F48"/>
    </sheetView>
  </sheetViews>
  <sheetFormatPr defaultRowHeight="12.75"/>
  <cols>
    <col min="1" max="1" width="1.140625" style="2" customWidth="1"/>
    <col min="2" max="2" width="38.140625" style="2" customWidth="1"/>
    <col min="3" max="3" width="12.42578125" style="2" bestFit="1" customWidth="1"/>
    <col min="4" max="4" width="14.140625" style="2" customWidth="1"/>
    <col min="5" max="5" width="11.28515625" style="2" customWidth="1"/>
    <col min="6" max="6" width="12" style="2" customWidth="1"/>
    <col min="7" max="8" width="11.85546875" style="2" bestFit="1" customWidth="1"/>
    <col min="9" max="16384" width="9.140625" style="2"/>
  </cols>
  <sheetData>
    <row r="2" spans="2:8">
      <c r="B2" s="576" t="s">
        <v>158</v>
      </c>
      <c r="C2" s="576"/>
      <c r="D2" s="576"/>
      <c r="E2" s="576"/>
      <c r="F2" s="576"/>
      <c r="G2" s="576"/>
      <c r="H2" s="576"/>
    </row>
    <row r="4" spans="2:8">
      <c r="H4" s="31" t="s">
        <v>24</v>
      </c>
    </row>
    <row r="5" spans="2:8" s="43" customFormat="1" ht="21.75" customHeight="1">
      <c r="B5" s="579" t="s">
        <v>7</v>
      </c>
      <c r="C5" s="582" t="s">
        <v>59</v>
      </c>
      <c r="D5" s="582"/>
      <c r="E5" s="582" t="s">
        <v>60</v>
      </c>
      <c r="F5" s="582"/>
      <c r="G5" s="539" t="s">
        <v>160</v>
      </c>
      <c r="H5" s="540"/>
    </row>
    <row r="6" spans="2:8" s="43" customFormat="1" ht="66.75" customHeight="1">
      <c r="B6" s="580"/>
      <c r="C6" s="583" t="s">
        <v>159</v>
      </c>
      <c r="D6" s="583"/>
      <c r="E6" s="583" t="s">
        <v>75</v>
      </c>
      <c r="F6" s="583"/>
      <c r="G6" s="541"/>
      <c r="H6" s="542"/>
    </row>
    <row r="7" spans="2:8" s="43" customFormat="1" ht="15" customHeight="1">
      <c r="B7" s="580"/>
      <c r="C7" s="538" t="s">
        <v>5</v>
      </c>
      <c r="D7" s="538"/>
      <c r="E7" s="538" t="s">
        <v>5</v>
      </c>
      <c r="F7" s="538"/>
      <c r="G7" s="543"/>
      <c r="H7" s="544"/>
    </row>
    <row r="8" spans="2:8" ht="15" customHeight="1">
      <c r="B8" s="581"/>
      <c r="C8" s="26" t="s">
        <v>3</v>
      </c>
      <c r="D8" s="26" t="s">
        <v>4</v>
      </c>
      <c r="E8" s="26" t="s">
        <v>3</v>
      </c>
      <c r="F8" s="26" t="s">
        <v>4</v>
      </c>
      <c r="G8" s="26" t="s">
        <v>3</v>
      </c>
      <c r="H8" s="26" t="s">
        <v>4</v>
      </c>
    </row>
    <row r="9" spans="2:8">
      <c r="B9" s="34" t="s">
        <v>33</v>
      </c>
      <c r="C9" s="35">
        <v>1372463.1</v>
      </c>
      <c r="D9" s="35">
        <v>1372463.1</v>
      </c>
      <c r="E9" s="36"/>
      <c r="F9" s="36"/>
      <c r="G9" s="42">
        <f>C9+E9</f>
        <v>1372463.1</v>
      </c>
      <c r="H9" s="42">
        <f>D9+F9</f>
        <v>1372463.1</v>
      </c>
    </row>
    <row r="10" spans="2:8">
      <c r="B10" s="34" t="s">
        <v>0</v>
      </c>
      <c r="C10" s="35">
        <v>7223490</v>
      </c>
      <c r="D10" s="35">
        <v>7223490</v>
      </c>
      <c r="E10" s="36"/>
      <c r="F10" s="36"/>
      <c r="G10" s="42">
        <f t="shared" ref="G10:G45" si="0">C10+E10</f>
        <v>7223490</v>
      </c>
      <c r="H10" s="42">
        <f t="shared" ref="H10:H45" si="1">D10+F10</f>
        <v>7223490</v>
      </c>
    </row>
    <row r="11" spans="2:8">
      <c r="B11" s="34" t="s">
        <v>34</v>
      </c>
      <c r="C11" s="35">
        <v>2210387.94</v>
      </c>
      <c r="D11" s="35">
        <v>2210387.94</v>
      </c>
      <c r="E11" s="36"/>
      <c r="F11" s="36"/>
      <c r="G11" s="42">
        <f t="shared" si="0"/>
        <v>2210387.94</v>
      </c>
      <c r="H11" s="42">
        <f t="shared" si="1"/>
        <v>2210387.94</v>
      </c>
    </row>
    <row r="12" spans="2:8">
      <c r="B12" s="34" t="s">
        <v>35</v>
      </c>
      <c r="C12" s="35">
        <v>1415804.04</v>
      </c>
      <c r="D12" s="35">
        <v>0</v>
      </c>
      <c r="E12" s="36"/>
      <c r="F12" s="36"/>
      <c r="G12" s="42">
        <f t="shared" si="0"/>
        <v>1415804.04</v>
      </c>
      <c r="H12" s="42">
        <f t="shared" si="1"/>
        <v>0</v>
      </c>
    </row>
    <row r="13" spans="2:8">
      <c r="B13" s="34" t="s">
        <v>1</v>
      </c>
      <c r="C13" s="35">
        <v>707902.02</v>
      </c>
      <c r="D13" s="35">
        <v>707902.02</v>
      </c>
      <c r="E13" s="36"/>
      <c r="F13" s="36"/>
      <c r="G13" s="42">
        <f t="shared" si="0"/>
        <v>707902.02</v>
      </c>
      <c r="H13" s="42">
        <f t="shared" si="1"/>
        <v>707902.02</v>
      </c>
    </row>
    <row r="14" spans="2:8">
      <c r="B14" s="34" t="s">
        <v>9</v>
      </c>
      <c r="C14" s="35">
        <v>505644.3</v>
      </c>
      <c r="D14" s="35">
        <v>505644.3</v>
      </c>
      <c r="E14" s="36"/>
      <c r="F14" s="36"/>
      <c r="G14" s="42">
        <f t="shared" si="0"/>
        <v>505644.3</v>
      </c>
      <c r="H14" s="42">
        <f t="shared" si="1"/>
        <v>505644.3</v>
      </c>
    </row>
    <row r="15" spans="2:8">
      <c r="B15" s="34" t="s">
        <v>36</v>
      </c>
      <c r="C15" s="35">
        <v>618812.31000000006</v>
      </c>
      <c r="D15" s="35">
        <v>618812.31000000006</v>
      </c>
      <c r="E15" s="36"/>
      <c r="F15" s="36"/>
      <c r="G15" s="42">
        <f t="shared" si="0"/>
        <v>618812.31000000006</v>
      </c>
      <c r="H15" s="42">
        <f t="shared" si="1"/>
        <v>618812.31000000006</v>
      </c>
    </row>
    <row r="16" spans="2:8">
      <c r="B16" s="34" t="s">
        <v>37</v>
      </c>
      <c r="C16" s="35">
        <v>353951.01</v>
      </c>
      <c r="D16" s="35">
        <v>353951.01</v>
      </c>
      <c r="E16" s="36"/>
      <c r="F16" s="36"/>
      <c r="G16" s="42">
        <f t="shared" si="0"/>
        <v>353951.01</v>
      </c>
      <c r="H16" s="42">
        <f t="shared" si="1"/>
        <v>353951.01</v>
      </c>
    </row>
    <row r="17" spans="2:8">
      <c r="B17" s="34" t="s">
        <v>10</v>
      </c>
      <c r="C17" s="35">
        <v>457487.7</v>
      </c>
      <c r="D17" s="35">
        <v>457487.7</v>
      </c>
      <c r="E17" s="36"/>
      <c r="F17" s="36"/>
      <c r="G17" s="42">
        <f t="shared" si="0"/>
        <v>457487.7</v>
      </c>
      <c r="H17" s="42">
        <f t="shared" si="1"/>
        <v>457487.7</v>
      </c>
    </row>
    <row r="18" spans="2:8">
      <c r="B18" s="34" t="s">
        <v>11</v>
      </c>
      <c r="C18" s="35">
        <v>105944.52</v>
      </c>
      <c r="D18" s="35">
        <v>105944.52</v>
      </c>
      <c r="E18" s="36"/>
      <c r="F18" s="36"/>
      <c r="G18" s="42">
        <f t="shared" si="0"/>
        <v>105944.52</v>
      </c>
      <c r="H18" s="42">
        <f t="shared" si="1"/>
        <v>105944.52</v>
      </c>
    </row>
    <row r="19" spans="2:8">
      <c r="B19" s="34" t="s">
        <v>38</v>
      </c>
      <c r="C19" s="35">
        <v>443040.72</v>
      </c>
      <c r="D19" s="35">
        <v>443040.72</v>
      </c>
      <c r="E19" s="36"/>
      <c r="F19" s="36"/>
      <c r="G19" s="42">
        <f t="shared" si="0"/>
        <v>443040.72</v>
      </c>
      <c r="H19" s="42">
        <f t="shared" si="1"/>
        <v>443040.72</v>
      </c>
    </row>
    <row r="20" spans="2:8">
      <c r="B20" s="34" t="s">
        <v>65</v>
      </c>
      <c r="C20" s="35">
        <v>303386.58</v>
      </c>
      <c r="D20" s="35">
        <v>303386.58</v>
      </c>
      <c r="E20" s="36"/>
      <c r="F20" s="36"/>
      <c r="G20" s="42">
        <f t="shared" si="0"/>
        <v>303386.58</v>
      </c>
      <c r="H20" s="42">
        <f t="shared" si="1"/>
        <v>303386.58</v>
      </c>
    </row>
    <row r="21" spans="2:8">
      <c r="B21" s="34" t="s">
        <v>12</v>
      </c>
      <c r="C21" s="35">
        <v>235967.34</v>
      </c>
      <c r="D21" s="35">
        <v>235967.34</v>
      </c>
      <c r="E21" s="36"/>
      <c r="F21" s="36"/>
      <c r="G21" s="42">
        <f t="shared" si="0"/>
        <v>235967.34</v>
      </c>
      <c r="H21" s="42">
        <f t="shared" si="1"/>
        <v>235967.34</v>
      </c>
    </row>
    <row r="22" spans="2:8">
      <c r="B22" s="34" t="s">
        <v>13</v>
      </c>
      <c r="C22" s="35">
        <v>209481.21</v>
      </c>
      <c r="D22" s="35">
        <v>82425</v>
      </c>
      <c r="E22" s="36"/>
      <c r="F22" s="36"/>
      <c r="G22" s="42">
        <f t="shared" si="0"/>
        <v>209481.21</v>
      </c>
      <c r="H22" s="42">
        <f t="shared" si="1"/>
        <v>82425</v>
      </c>
    </row>
    <row r="23" spans="2:8">
      <c r="B23" s="34" t="s">
        <v>40</v>
      </c>
      <c r="C23" s="35">
        <v>315425.73</v>
      </c>
      <c r="D23" s="35">
        <v>315425.73</v>
      </c>
      <c r="E23" s="36"/>
      <c r="F23" s="36"/>
      <c r="G23" s="42">
        <f t="shared" si="0"/>
        <v>315425.73</v>
      </c>
      <c r="H23" s="42">
        <f t="shared" si="1"/>
        <v>315425.73</v>
      </c>
    </row>
    <row r="24" spans="2:8">
      <c r="B24" s="34" t="s">
        <v>14</v>
      </c>
      <c r="C24" s="35">
        <v>45748.77</v>
      </c>
      <c r="D24" s="35">
        <v>45748.77</v>
      </c>
      <c r="E24" s="36"/>
      <c r="F24" s="36"/>
      <c r="G24" s="42">
        <f t="shared" si="0"/>
        <v>45748.77</v>
      </c>
      <c r="H24" s="42">
        <f t="shared" si="1"/>
        <v>45748.77</v>
      </c>
    </row>
    <row r="25" spans="2:8">
      <c r="B25" s="34" t="s">
        <v>41</v>
      </c>
      <c r="C25" s="35">
        <v>3187966.92</v>
      </c>
      <c r="D25" s="35">
        <v>3187966.92</v>
      </c>
      <c r="E25" s="36"/>
      <c r="F25" s="36"/>
      <c r="G25" s="42">
        <f t="shared" si="0"/>
        <v>3187966.92</v>
      </c>
      <c r="H25" s="42">
        <f t="shared" si="1"/>
        <v>3187966.92</v>
      </c>
    </row>
    <row r="26" spans="2:8">
      <c r="B26" s="34" t="s">
        <v>42</v>
      </c>
      <c r="C26" s="35">
        <v>79458.39</v>
      </c>
      <c r="D26" s="35">
        <v>79458.39</v>
      </c>
      <c r="E26" s="36"/>
      <c r="F26" s="36"/>
      <c r="G26" s="42">
        <f t="shared" si="0"/>
        <v>79458.39</v>
      </c>
      <c r="H26" s="42">
        <f t="shared" si="1"/>
        <v>79458.39</v>
      </c>
    </row>
    <row r="27" spans="2:8">
      <c r="B27" s="34" t="s">
        <v>15</v>
      </c>
      <c r="C27" s="35">
        <v>103536.69</v>
      </c>
      <c r="D27" s="35">
        <v>103536.69</v>
      </c>
      <c r="E27" s="36"/>
      <c r="F27" s="36"/>
      <c r="G27" s="42">
        <f t="shared" si="0"/>
        <v>103536.69</v>
      </c>
      <c r="H27" s="42">
        <f t="shared" si="1"/>
        <v>103536.69</v>
      </c>
    </row>
    <row r="28" spans="2:8">
      <c r="B28" s="34" t="s">
        <v>43</v>
      </c>
      <c r="C28" s="35">
        <v>31301.79</v>
      </c>
      <c r="D28" s="35">
        <v>31301.79</v>
      </c>
      <c r="E28" s="36"/>
      <c r="F28" s="36"/>
      <c r="G28" s="42">
        <f t="shared" si="0"/>
        <v>31301.79</v>
      </c>
      <c r="H28" s="42">
        <f t="shared" si="1"/>
        <v>31301.79</v>
      </c>
    </row>
    <row r="29" spans="2:8">
      <c r="B29" s="34" t="s">
        <v>16</v>
      </c>
      <c r="C29" s="35">
        <v>211889.04</v>
      </c>
      <c r="D29" s="35">
        <v>211889.04</v>
      </c>
      <c r="E29" s="36"/>
      <c r="F29" s="36"/>
      <c r="G29" s="42">
        <f t="shared" si="0"/>
        <v>211889.04</v>
      </c>
      <c r="H29" s="42">
        <f t="shared" si="1"/>
        <v>211889.04</v>
      </c>
    </row>
    <row r="30" spans="2:8">
      <c r="B30" s="34" t="s">
        <v>17</v>
      </c>
      <c r="C30" s="35">
        <v>178179.42</v>
      </c>
      <c r="D30" s="35">
        <v>178179.42</v>
      </c>
      <c r="E30" s="36"/>
      <c r="F30" s="36"/>
      <c r="G30" s="42">
        <f t="shared" si="0"/>
        <v>178179.42</v>
      </c>
      <c r="H30" s="42">
        <f t="shared" si="1"/>
        <v>178179.42</v>
      </c>
    </row>
    <row r="31" spans="2:8">
      <c r="B31" s="34" t="s">
        <v>45</v>
      </c>
      <c r="C31" s="35">
        <v>202257.72</v>
      </c>
      <c r="D31" s="35">
        <v>200970</v>
      </c>
      <c r="E31" s="36"/>
      <c r="F31" s="36"/>
      <c r="G31" s="42">
        <f t="shared" si="0"/>
        <v>202257.72</v>
      </c>
      <c r="H31" s="42">
        <f t="shared" si="1"/>
        <v>200970</v>
      </c>
    </row>
    <row r="32" spans="2:8">
      <c r="B32" s="34" t="s">
        <v>18</v>
      </c>
      <c r="C32" s="36"/>
      <c r="D32" s="36"/>
      <c r="E32" s="35">
        <v>990500.41</v>
      </c>
      <c r="F32" s="35">
        <v>990500.41</v>
      </c>
      <c r="G32" s="42">
        <f t="shared" si="0"/>
        <v>990500.41</v>
      </c>
      <c r="H32" s="42">
        <f t="shared" si="1"/>
        <v>990500.41</v>
      </c>
    </row>
    <row r="33" spans="2:8">
      <c r="B33" s="34" t="s">
        <v>19</v>
      </c>
      <c r="C33" s="35">
        <v>3505800.48</v>
      </c>
      <c r="D33" s="35">
        <v>3505800.48</v>
      </c>
      <c r="E33" s="36"/>
      <c r="F33" s="36"/>
      <c r="G33" s="42">
        <f t="shared" si="0"/>
        <v>3505800.48</v>
      </c>
      <c r="H33" s="42">
        <f t="shared" si="1"/>
        <v>3505800.48</v>
      </c>
    </row>
    <row r="34" spans="2:8">
      <c r="B34" s="34" t="s">
        <v>20</v>
      </c>
      <c r="C34" s="35">
        <v>353951.01</v>
      </c>
      <c r="D34" s="35">
        <v>353951.01</v>
      </c>
      <c r="E34" s="36"/>
      <c r="F34" s="36"/>
      <c r="G34" s="42">
        <f t="shared" si="0"/>
        <v>353951.01</v>
      </c>
      <c r="H34" s="42">
        <f t="shared" si="1"/>
        <v>353951.01</v>
      </c>
    </row>
    <row r="35" spans="2:8">
      <c r="B35" s="34" t="s">
        <v>46</v>
      </c>
      <c r="C35" s="35">
        <v>426185.91</v>
      </c>
      <c r="D35" s="35">
        <v>426185.91</v>
      </c>
      <c r="E35" s="36"/>
      <c r="F35" s="36"/>
      <c r="G35" s="42">
        <f t="shared" si="0"/>
        <v>426185.91</v>
      </c>
      <c r="H35" s="42">
        <f t="shared" si="1"/>
        <v>426185.91</v>
      </c>
    </row>
    <row r="36" spans="2:8">
      <c r="B36" s="34" t="s">
        <v>47</v>
      </c>
      <c r="C36" s="35">
        <v>423778.08</v>
      </c>
      <c r="D36" s="35">
        <v>423778.08</v>
      </c>
      <c r="E36" s="36"/>
      <c r="F36" s="36"/>
      <c r="G36" s="42">
        <f t="shared" si="0"/>
        <v>423778.08</v>
      </c>
      <c r="H36" s="42">
        <f t="shared" si="1"/>
        <v>423778.08</v>
      </c>
    </row>
    <row r="37" spans="2:8">
      <c r="B37" s="34" t="s">
        <v>48</v>
      </c>
      <c r="C37" s="35">
        <v>409331.1</v>
      </c>
      <c r="D37" s="35">
        <v>409331.1</v>
      </c>
      <c r="E37" s="36"/>
      <c r="F37" s="36"/>
      <c r="G37" s="42">
        <f t="shared" si="0"/>
        <v>409331.1</v>
      </c>
      <c r="H37" s="42">
        <f t="shared" si="1"/>
        <v>409331.1</v>
      </c>
    </row>
    <row r="38" spans="2:8">
      <c r="B38" s="34" t="s">
        <v>49</v>
      </c>
      <c r="C38" s="35">
        <v>635667.12</v>
      </c>
      <c r="D38" s="35">
        <v>635667.12</v>
      </c>
      <c r="E38" s="36"/>
      <c r="F38" s="36"/>
      <c r="G38" s="42">
        <f t="shared" si="0"/>
        <v>635667.12</v>
      </c>
      <c r="H38" s="42">
        <f t="shared" si="1"/>
        <v>635667.12</v>
      </c>
    </row>
    <row r="39" spans="2:8">
      <c r="B39" s="34" t="s">
        <v>50</v>
      </c>
      <c r="C39" s="35">
        <v>876450.12</v>
      </c>
      <c r="D39" s="35">
        <v>876450.12</v>
      </c>
      <c r="E39" s="36"/>
      <c r="F39" s="36"/>
      <c r="G39" s="42">
        <f t="shared" si="0"/>
        <v>876450.12</v>
      </c>
      <c r="H39" s="42">
        <f t="shared" si="1"/>
        <v>876450.12</v>
      </c>
    </row>
    <row r="40" spans="2:8">
      <c r="B40" s="34" t="s">
        <v>21</v>
      </c>
      <c r="C40" s="35">
        <v>264861.3</v>
      </c>
      <c r="D40" s="35">
        <v>264861.3</v>
      </c>
      <c r="E40" s="36"/>
      <c r="F40" s="36"/>
      <c r="G40" s="42">
        <f t="shared" si="0"/>
        <v>264861.3</v>
      </c>
      <c r="H40" s="42">
        <f t="shared" si="1"/>
        <v>264861.3</v>
      </c>
    </row>
    <row r="41" spans="2:8">
      <c r="B41" s="34" t="s">
        <v>51</v>
      </c>
      <c r="C41" s="35">
        <v>459895.53</v>
      </c>
      <c r="D41" s="35">
        <v>459895.53</v>
      </c>
      <c r="E41" s="36"/>
      <c r="F41" s="36"/>
      <c r="G41" s="42">
        <f t="shared" si="0"/>
        <v>459895.53</v>
      </c>
      <c r="H41" s="42">
        <f t="shared" si="1"/>
        <v>459895.53</v>
      </c>
    </row>
    <row r="42" spans="2:8">
      <c r="B42" s="34" t="s">
        <v>22</v>
      </c>
      <c r="C42" s="35">
        <v>130022.82</v>
      </c>
      <c r="D42" s="35">
        <v>130022.82</v>
      </c>
      <c r="E42" s="36"/>
      <c r="F42" s="36"/>
      <c r="G42" s="42">
        <f t="shared" si="0"/>
        <v>130022.82</v>
      </c>
      <c r="H42" s="42">
        <f t="shared" si="1"/>
        <v>130022.82</v>
      </c>
    </row>
    <row r="43" spans="2:8">
      <c r="B43" s="34" t="s">
        <v>52</v>
      </c>
      <c r="C43" s="35">
        <v>103536.69</v>
      </c>
      <c r="D43" s="35">
        <v>103536.69</v>
      </c>
      <c r="E43" s="36"/>
      <c r="F43" s="36"/>
      <c r="G43" s="42">
        <f t="shared" si="0"/>
        <v>103536.69</v>
      </c>
      <c r="H43" s="42">
        <f t="shared" si="1"/>
        <v>103536.69</v>
      </c>
    </row>
    <row r="44" spans="2:8">
      <c r="B44" s="34" t="s">
        <v>53</v>
      </c>
      <c r="C44" s="35">
        <v>120391.5</v>
      </c>
      <c r="D44" s="35">
        <v>120391.5</v>
      </c>
      <c r="E44" s="36"/>
      <c r="F44" s="36"/>
      <c r="G44" s="42">
        <f t="shared" si="0"/>
        <v>120391.5</v>
      </c>
      <c r="H44" s="42">
        <f t="shared" si="1"/>
        <v>120391.5</v>
      </c>
    </row>
    <row r="45" spans="2:8">
      <c r="B45" s="34" t="s">
        <v>145</v>
      </c>
      <c r="C45" s="35">
        <v>1581.08</v>
      </c>
      <c r="D45" s="35">
        <v>0</v>
      </c>
      <c r="E45" s="36"/>
      <c r="F45" s="36"/>
      <c r="G45" s="42">
        <f t="shared" si="0"/>
        <v>1581.08</v>
      </c>
      <c r="H45" s="42">
        <f t="shared" si="1"/>
        <v>0</v>
      </c>
    </row>
    <row r="46" spans="2:8" s="3" customFormat="1">
      <c r="B46" s="40" t="s">
        <v>54</v>
      </c>
      <c r="C46" s="42">
        <f>SUM(C9:C45)</f>
        <v>28230980.000000007</v>
      </c>
      <c r="D46" s="42">
        <f t="shared" ref="D46:F46" si="2">SUM(D9:D45)</f>
        <v>26685250.95000001</v>
      </c>
      <c r="E46" s="42">
        <f t="shared" si="2"/>
        <v>990500.41</v>
      </c>
      <c r="F46" s="42">
        <f t="shared" si="2"/>
        <v>990500.41</v>
      </c>
      <c r="G46" s="42">
        <f t="shared" ref="G46" si="3">SUM(G9:G45)</f>
        <v>29221480.410000008</v>
      </c>
      <c r="H46" s="42">
        <f t="shared" ref="H46" si="4">SUM(H9:H45)</f>
        <v>27675751.360000011</v>
      </c>
    </row>
    <row r="48" spans="2:8">
      <c r="C48" s="70">
        <v>28230980.000000007</v>
      </c>
      <c r="D48" s="70">
        <v>26685250.95000001</v>
      </c>
      <c r="E48" s="70">
        <v>990500.41</v>
      </c>
      <c r="F48" s="70">
        <v>990500.41</v>
      </c>
      <c r="G48" s="70">
        <v>29221480.410000008</v>
      </c>
      <c r="H48" s="70">
        <v>27675751.360000011</v>
      </c>
    </row>
  </sheetData>
  <mergeCells count="9">
    <mergeCell ref="G5:H7"/>
    <mergeCell ref="B5:B8"/>
    <mergeCell ref="B2:H2"/>
    <mergeCell ref="E5:F5"/>
    <mergeCell ref="E6:F6"/>
    <mergeCell ref="E7:F7"/>
    <mergeCell ref="C6:D6"/>
    <mergeCell ref="C5:D5"/>
    <mergeCell ref="C7:D7"/>
  </mergeCells>
  <pageMargins left="0.15748031496062992" right="0.15748031496062992" top="0.74803149606299213" bottom="0.74803149606299213" header="0.31496062992125984" footer="0.31496062992125984"/>
  <pageSetup paperSize="9" scale="8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O59"/>
  <sheetViews>
    <sheetView workbookViewId="0">
      <pane xSplit="1" ySplit="4" topLeftCell="B40" activePane="bottomRight" state="frozen"/>
      <selection pane="topRight" activeCell="C1" sqref="C1"/>
      <selection pane="bottomLeft" activeCell="A4" sqref="A4"/>
      <selection pane="bottomRight" activeCell="B50" sqref="B50:C50"/>
    </sheetView>
  </sheetViews>
  <sheetFormatPr defaultRowHeight="12.75"/>
  <cols>
    <col min="1" max="1" width="33.5703125" style="8" customWidth="1"/>
    <col min="2" max="2" width="12.42578125" style="260" bestFit="1" customWidth="1"/>
    <col min="3" max="3" width="14.85546875" style="260" customWidth="1"/>
    <col min="4" max="4" width="12.85546875" style="260" customWidth="1"/>
    <col min="5" max="5" width="11.42578125" style="260" customWidth="1"/>
    <col min="6" max="6" width="12.5703125" style="260" customWidth="1"/>
    <col min="7" max="7" width="11.7109375" style="260" customWidth="1"/>
    <col min="8" max="8" width="9" style="260" customWidth="1"/>
    <col min="9" max="9" width="10.140625" style="260" customWidth="1"/>
    <col min="10" max="10" width="12.28515625" style="260" customWidth="1"/>
    <col min="11" max="11" width="11.28515625" style="260" customWidth="1"/>
    <col min="12" max="12" width="10.85546875" style="260" customWidth="1"/>
    <col min="13" max="13" width="10.5703125" style="260" customWidth="1"/>
    <col min="14" max="14" width="12" style="260" customWidth="1"/>
    <col min="15" max="15" width="12.140625" style="260" customWidth="1"/>
    <col min="16" max="16" width="10.140625" style="260" customWidth="1"/>
    <col min="17" max="17" width="9.28515625" style="260" customWidth="1"/>
    <col min="18" max="18" width="11.85546875" style="260" customWidth="1"/>
    <col min="19" max="19" width="12.28515625" style="260" customWidth="1"/>
    <col min="20" max="21" width="12.28515625" style="260" bestFit="1" customWidth="1"/>
    <col min="22" max="22" width="11.28515625" style="260" customWidth="1"/>
    <col min="23" max="23" width="11.140625" style="260" customWidth="1"/>
    <col min="24" max="24" width="10.5703125" style="260" customWidth="1"/>
    <col min="25" max="25" width="11" style="260" customWidth="1"/>
    <col min="26" max="26" width="12.7109375" style="260" customWidth="1"/>
    <col min="27" max="27" width="10.28515625" style="260" bestFit="1" customWidth="1"/>
    <col min="28" max="28" width="12.140625" style="260" customWidth="1"/>
    <col min="29" max="29" width="10.28515625" style="260" bestFit="1" customWidth="1"/>
    <col min="30" max="31" width="13.7109375" style="260" customWidth="1"/>
    <col min="32" max="32" width="16.140625" style="260" customWidth="1"/>
    <col min="33" max="33" width="11.28515625" style="260" bestFit="1" customWidth="1"/>
    <col min="34" max="34" width="11.28515625" style="260" customWidth="1"/>
    <col min="35" max="35" width="10.28515625" style="260" bestFit="1" customWidth="1"/>
    <col min="36" max="36" width="13" style="260" customWidth="1"/>
    <col min="37" max="37" width="13.140625" style="260" customWidth="1"/>
    <col min="38" max="38" width="18.85546875" style="11" customWidth="1"/>
    <col min="39" max="39" width="15" style="11" customWidth="1"/>
    <col min="40" max="16384" width="9.140625" style="8"/>
  </cols>
  <sheetData>
    <row r="1" spans="1:39" ht="45.75" customHeight="1">
      <c r="A1" s="100" t="s">
        <v>163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21"/>
      <c r="AM1" s="21"/>
    </row>
    <row r="2" spans="1:39">
      <c r="AM2" s="50" t="s">
        <v>24</v>
      </c>
    </row>
    <row r="3" spans="1:39" s="21" customFormat="1" ht="25.5" customHeight="1">
      <c r="A3" s="588" t="s">
        <v>7</v>
      </c>
      <c r="B3" s="587" t="s">
        <v>131</v>
      </c>
      <c r="C3" s="587"/>
      <c r="D3" s="587"/>
      <c r="E3" s="587"/>
      <c r="F3" s="587" t="s">
        <v>131</v>
      </c>
      <c r="G3" s="587"/>
      <c r="H3" s="587" t="s">
        <v>131</v>
      </c>
      <c r="I3" s="587"/>
      <c r="J3" s="587" t="s">
        <v>162</v>
      </c>
      <c r="K3" s="587"/>
      <c r="L3" s="587"/>
      <c r="M3" s="587"/>
      <c r="N3" s="587" t="s">
        <v>162</v>
      </c>
      <c r="O3" s="587"/>
      <c r="P3" s="587" t="s">
        <v>162</v>
      </c>
      <c r="Q3" s="587"/>
      <c r="R3" s="587" t="s">
        <v>162</v>
      </c>
      <c r="S3" s="587"/>
      <c r="T3" s="587" t="s">
        <v>162</v>
      </c>
      <c r="U3" s="587"/>
      <c r="V3" s="587" t="s">
        <v>162</v>
      </c>
      <c r="W3" s="587"/>
      <c r="X3" s="587" t="s">
        <v>162</v>
      </c>
      <c r="Y3" s="587"/>
      <c r="Z3" s="587" t="s">
        <v>162</v>
      </c>
      <c r="AA3" s="587"/>
      <c r="AB3" s="587" t="s">
        <v>162</v>
      </c>
      <c r="AC3" s="587"/>
      <c r="AD3" s="587" t="s">
        <v>162</v>
      </c>
      <c r="AE3" s="587"/>
      <c r="AF3" s="587" t="s">
        <v>162</v>
      </c>
      <c r="AG3" s="587"/>
      <c r="AH3" s="587" t="s">
        <v>162</v>
      </c>
      <c r="AI3" s="587"/>
      <c r="AJ3" s="584" t="s">
        <v>92</v>
      </c>
      <c r="AK3" s="585"/>
      <c r="AL3" s="421" t="s">
        <v>23</v>
      </c>
      <c r="AM3" s="422"/>
    </row>
    <row r="4" spans="1:39" s="9" customFormat="1" ht="177" customHeight="1">
      <c r="A4" s="589"/>
      <c r="B4" s="591" t="s">
        <v>161</v>
      </c>
      <c r="C4" s="591"/>
      <c r="D4" s="591"/>
      <c r="E4" s="591"/>
      <c r="F4" s="596" t="s">
        <v>175</v>
      </c>
      <c r="G4" s="597"/>
      <c r="H4" s="596" t="s">
        <v>176</v>
      </c>
      <c r="I4" s="597"/>
      <c r="J4" s="593" t="s">
        <v>164</v>
      </c>
      <c r="K4" s="594"/>
      <c r="L4" s="594"/>
      <c r="M4" s="595"/>
      <c r="N4" s="592" t="s">
        <v>165</v>
      </c>
      <c r="O4" s="592"/>
      <c r="P4" s="592" t="s">
        <v>166</v>
      </c>
      <c r="Q4" s="592"/>
      <c r="R4" s="592" t="s">
        <v>167</v>
      </c>
      <c r="S4" s="592"/>
      <c r="T4" s="592" t="s">
        <v>168</v>
      </c>
      <c r="U4" s="592"/>
      <c r="V4" s="592" t="s">
        <v>177</v>
      </c>
      <c r="W4" s="592"/>
      <c r="X4" s="592" t="s">
        <v>178</v>
      </c>
      <c r="Y4" s="592"/>
      <c r="Z4" s="592" t="s">
        <v>179</v>
      </c>
      <c r="AA4" s="592"/>
      <c r="AB4" s="592" t="s">
        <v>170</v>
      </c>
      <c r="AC4" s="592"/>
      <c r="AD4" s="591" t="s">
        <v>171</v>
      </c>
      <c r="AE4" s="591"/>
      <c r="AF4" s="591" t="s">
        <v>172</v>
      </c>
      <c r="AG4" s="591"/>
      <c r="AH4" s="591" t="s">
        <v>173</v>
      </c>
      <c r="AI4" s="591"/>
      <c r="AJ4" s="586" t="s">
        <v>174</v>
      </c>
      <c r="AK4" s="586"/>
      <c r="AL4" s="423"/>
      <c r="AM4" s="424"/>
    </row>
    <row r="5" spans="1:39" s="21" customFormat="1" ht="23.25" customHeight="1">
      <c r="A5" s="589"/>
      <c r="B5" s="587" t="s">
        <v>5</v>
      </c>
      <c r="C5" s="587"/>
      <c r="D5" s="587" t="s">
        <v>6</v>
      </c>
      <c r="E5" s="587"/>
      <c r="F5" s="587" t="s">
        <v>5</v>
      </c>
      <c r="G5" s="587"/>
      <c r="H5" s="587" t="s">
        <v>5</v>
      </c>
      <c r="I5" s="587"/>
      <c r="J5" s="587" t="s">
        <v>5</v>
      </c>
      <c r="K5" s="587"/>
      <c r="L5" s="587" t="s">
        <v>169</v>
      </c>
      <c r="M5" s="587"/>
      <c r="N5" s="587" t="s">
        <v>5</v>
      </c>
      <c r="O5" s="587"/>
      <c r="P5" s="587" t="s">
        <v>5</v>
      </c>
      <c r="Q5" s="587"/>
      <c r="R5" s="587" t="s">
        <v>5</v>
      </c>
      <c r="S5" s="587"/>
      <c r="T5" s="587" t="s">
        <v>5</v>
      </c>
      <c r="U5" s="587"/>
      <c r="V5" s="587" t="s">
        <v>5</v>
      </c>
      <c r="W5" s="587"/>
      <c r="X5" s="587" t="s">
        <v>5</v>
      </c>
      <c r="Y5" s="587"/>
      <c r="Z5" s="587" t="s">
        <v>5</v>
      </c>
      <c r="AA5" s="587"/>
      <c r="AB5" s="587" t="s">
        <v>169</v>
      </c>
      <c r="AC5" s="587"/>
      <c r="AD5" s="587" t="s">
        <v>169</v>
      </c>
      <c r="AE5" s="587"/>
      <c r="AF5" s="587" t="s">
        <v>169</v>
      </c>
      <c r="AG5" s="587"/>
      <c r="AH5" s="587" t="s">
        <v>169</v>
      </c>
      <c r="AI5" s="587"/>
      <c r="AJ5" s="587" t="s">
        <v>5</v>
      </c>
      <c r="AK5" s="587"/>
      <c r="AL5" s="425"/>
      <c r="AM5" s="426"/>
    </row>
    <row r="6" spans="1:39" s="21" customFormat="1" ht="18.75" customHeight="1">
      <c r="A6" s="590"/>
      <c r="B6" s="339" t="s">
        <v>3</v>
      </c>
      <c r="C6" s="339" t="s">
        <v>4</v>
      </c>
      <c r="D6" s="339" t="s">
        <v>3</v>
      </c>
      <c r="E6" s="339" t="s">
        <v>4</v>
      </c>
      <c r="F6" s="339" t="s">
        <v>3</v>
      </c>
      <c r="G6" s="339" t="s">
        <v>4</v>
      </c>
      <c r="H6" s="339" t="s">
        <v>3</v>
      </c>
      <c r="I6" s="339" t="s">
        <v>4</v>
      </c>
      <c r="J6" s="339" t="s">
        <v>3</v>
      </c>
      <c r="K6" s="339" t="s">
        <v>4</v>
      </c>
      <c r="L6" s="339" t="s">
        <v>3</v>
      </c>
      <c r="M6" s="339" t="s">
        <v>4</v>
      </c>
      <c r="N6" s="339" t="s">
        <v>3</v>
      </c>
      <c r="O6" s="339" t="s">
        <v>4</v>
      </c>
      <c r="P6" s="339" t="s">
        <v>3</v>
      </c>
      <c r="Q6" s="339" t="s">
        <v>4</v>
      </c>
      <c r="R6" s="339" t="s">
        <v>3</v>
      </c>
      <c r="S6" s="339" t="s">
        <v>4</v>
      </c>
      <c r="T6" s="339" t="s">
        <v>3</v>
      </c>
      <c r="U6" s="339" t="s">
        <v>4</v>
      </c>
      <c r="V6" s="339" t="s">
        <v>3</v>
      </c>
      <c r="W6" s="339" t="s">
        <v>4</v>
      </c>
      <c r="X6" s="339" t="s">
        <v>3</v>
      </c>
      <c r="Y6" s="339" t="s">
        <v>4</v>
      </c>
      <c r="Z6" s="339" t="s">
        <v>3</v>
      </c>
      <c r="AA6" s="339" t="s">
        <v>4</v>
      </c>
      <c r="AB6" s="339" t="s">
        <v>3</v>
      </c>
      <c r="AC6" s="339" t="s">
        <v>4</v>
      </c>
      <c r="AD6" s="339" t="s">
        <v>3</v>
      </c>
      <c r="AE6" s="339" t="s">
        <v>4</v>
      </c>
      <c r="AF6" s="339" t="s">
        <v>3</v>
      </c>
      <c r="AG6" s="339" t="s">
        <v>4</v>
      </c>
      <c r="AH6" s="339" t="s">
        <v>3</v>
      </c>
      <c r="AI6" s="339" t="s">
        <v>4</v>
      </c>
      <c r="AJ6" s="339" t="s">
        <v>3</v>
      </c>
      <c r="AK6" s="339" t="s">
        <v>4</v>
      </c>
      <c r="AL6" s="51" t="s">
        <v>3</v>
      </c>
      <c r="AM6" s="51" t="s">
        <v>4</v>
      </c>
    </row>
    <row r="7" spans="1:39">
      <c r="A7" s="45" t="s">
        <v>33</v>
      </c>
      <c r="B7" s="341">
        <v>60881548.329999998</v>
      </c>
      <c r="C7" s="341">
        <v>60842720.799999997</v>
      </c>
      <c r="D7" s="341">
        <v>23174158.329999998</v>
      </c>
      <c r="E7" s="341">
        <v>23159378.859999999</v>
      </c>
      <c r="F7" s="341">
        <v>3944920</v>
      </c>
      <c r="G7" s="341">
        <v>3944918</v>
      </c>
      <c r="H7" s="341">
        <v>1261410</v>
      </c>
      <c r="I7" s="341">
        <v>1261410</v>
      </c>
      <c r="J7" s="342"/>
      <c r="K7" s="342"/>
      <c r="L7" s="342"/>
      <c r="M7" s="342"/>
      <c r="N7" s="340">
        <v>205272144</v>
      </c>
      <c r="O7" s="340">
        <v>204692512</v>
      </c>
      <c r="P7" s="340">
        <v>966539.7</v>
      </c>
      <c r="Q7" s="340">
        <v>966539.7</v>
      </c>
      <c r="R7" s="340">
        <v>37322208</v>
      </c>
      <c r="S7" s="340">
        <v>37322208</v>
      </c>
      <c r="T7" s="340">
        <v>39574000</v>
      </c>
      <c r="U7" s="340">
        <v>39391785.710000001</v>
      </c>
      <c r="V7" s="340">
        <v>51581750</v>
      </c>
      <c r="W7" s="340">
        <v>51581750</v>
      </c>
      <c r="X7" s="340">
        <v>8907000</v>
      </c>
      <c r="Y7" s="340">
        <v>8907000</v>
      </c>
      <c r="Z7" s="340">
        <v>1666274.12</v>
      </c>
      <c r="AA7" s="340">
        <v>1333557.8400000001</v>
      </c>
      <c r="AB7" s="341">
        <v>1320264</v>
      </c>
      <c r="AC7" s="341">
        <v>1320264</v>
      </c>
      <c r="AD7" s="341">
        <v>11882376</v>
      </c>
      <c r="AE7" s="341">
        <v>11882376</v>
      </c>
      <c r="AF7" s="341">
        <v>7921584</v>
      </c>
      <c r="AG7" s="341">
        <v>7921584</v>
      </c>
      <c r="AH7" s="341">
        <v>7469100</v>
      </c>
      <c r="AI7" s="341">
        <v>2090418</v>
      </c>
      <c r="AJ7" s="341">
        <v>74644416</v>
      </c>
      <c r="AK7" s="341">
        <v>74644416</v>
      </c>
      <c r="AL7" s="49">
        <f>B7+D7+F7+H7+J7+L7+N7+P7+R7+T7+V7+X7+Z7+AB7+AD7+AF7+AH7+AJ7</f>
        <v>537789692.48000002</v>
      </c>
      <c r="AM7" s="49">
        <f>C7+E7+G7+I7+K7+M7+O7+Q7+S7+U7+W7+Y7+AA7+AC7+AE7+AG7+AI7+AK7</f>
        <v>531262838.90999991</v>
      </c>
    </row>
    <row r="8" spans="1:39">
      <c r="A8" s="45" t="s">
        <v>0</v>
      </c>
      <c r="B8" s="341">
        <v>68102021.549999997</v>
      </c>
      <c r="C8" s="341">
        <v>67943017.390000001</v>
      </c>
      <c r="D8" s="341">
        <v>25922583.66</v>
      </c>
      <c r="E8" s="341">
        <v>25862059.609999999</v>
      </c>
      <c r="F8" s="341">
        <v>6010250</v>
      </c>
      <c r="G8" s="341">
        <v>6002939.75</v>
      </c>
      <c r="H8" s="341">
        <v>2539590</v>
      </c>
      <c r="I8" s="341">
        <v>2539590</v>
      </c>
      <c r="J8" s="340">
        <v>24008384.539999999</v>
      </c>
      <c r="K8" s="340">
        <v>24008384.539999999</v>
      </c>
      <c r="L8" s="341">
        <v>44586999.600000001</v>
      </c>
      <c r="M8" s="341">
        <v>44586999.460000001</v>
      </c>
      <c r="N8" s="340"/>
      <c r="O8" s="340"/>
      <c r="P8" s="340">
        <v>690385.5</v>
      </c>
      <c r="Q8" s="340">
        <v>690385.5</v>
      </c>
      <c r="R8" s="340">
        <v>13191420</v>
      </c>
      <c r="S8" s="340">
        <v>13191420</v>
      </c>
      <c r="T8" s="340">
        <v>22418000</v>
      </c>
      <c r="U8" s="340">
        <v>22223635.399999999</v>
      </c>
      <c r="V8" s="340">
        <v>36107230</v>
      </c>
      <c r="W8" s="340">
        <v>36107230</v>
      </c>
      <c r="X8" s="340">
        <v>5344200</v>
      </c>
      <c r="Y8" s="340">
        <v>5344200</v>
      </c>
      <c r="Z8" s="340"/>
      <c r="AA8" s="340"/>
      <c r="AB8" s="341">
        <v>1320264</v>
      </c>
      <c r="AC8" s="341">
        <v>1320264</v>
      </c>
      <c r="AD8" s="341">
        <v>1980396</v>
      </c>
      <c r="AE8" s="341">
        <v>1980396</v>
      </c>
      <c r="AF8" s="341">
        <v>2640528</v>
      </c>
      <c r="AG8" s="341">
        <v>2640528</v>
      </c>
      <c r="AH8" s="341"/>
      <c r="AI8" s="342">
        <v>0</v>
      </c>
      <c r="AJ8" s="341">
        <v>13191420</v>
      </c>
      <c r="AK8" s="341">
        <v>13191420</v>
      </c>
      <c r="AL8" s="49">
        <f t="shared" ref="AL8:AL44" si="0">B8+D8+F8+H8+J8+L8+N8+P8+R8+T8+V8+X8+Z8+AB8+AD8+AF8+AH8+AJ8</f>
        <v>268053672.84999999</v>
      </c>
      <c r="AM8" s="49">
        <f t="shared" ref="AM8:AM44" si="1">C8+E8+G8+I8+K8+M8+O8+Q8+S8+U8+W8+Y8+AA8+AC8+AE8+AG8+AI8+AK8</f>
        <v>267632469.65000001</v>
      </c>
    </row>
    <row r="9" spans="1:39">
      <c r="A9" s="45" t="s">
        <v>34</v>
      </c>
      <c r="B9" s="341">
        <v>10704661.68</v>
      </c>
      <c r="C9" s="341">
        <v>10704257.99</v>
      </c>
      <c r="D9" s="341">
        <v>4074658.6</v>
      </c>
      <c r="E9" s="341">
        <v>4074504.93</v>
      </c>
      <c r="F9" s="341">
        <v>5184670</v>
      </c>
      <c r="G9" s="341">
        <v>4876561.75</v>
      </c>
      <c r="H9" s="341">
        <v>2170750</v>
      </c>
      <c r="I9" s="341">
        <v>2170750</v>
      </c>
      <c r="J9" s="340">
        <v>12250048.720000001</v>
      </c>
      <c r="K9" s="340">
        <v>12250048.720000001</v>
      </c>
      <c r="L9" s="341">
        <v>22750090.350000001</v>
      </c>
      <c r="M9" s="341">
        <v>22750090.280000001</v>
      </c>
      <c r="N9" s="340"/>
      <c r="O9" s="340"/>
      <c r="P9" s="340">
        <v>276154.2</v>
      </c>
      <c r="Q9" s="340">
        <v>276154.2</v>
      </c>
      <c r="R9" s="340">
        <v>2360886</v>
      </c>
      <c r="S9" s="340">
        <v>2360886</v>
      </c>
      <c r="T9" s="340">
        <v>10824000</v>
      </c>
      <c r="U9" s="340">
        <v>10597449.720000001</v>
      </c>
      <c r="V9" s="340">
        <v>8440650</v>
      </c>
      <c r="W9" s="340">
        <v>8416418.1799999997</v>
      </c>
      <c r="X9" s="340">
        <v>1336050</v>
      </c>
      <c r="Y9" s="340">
        <v>1336050</v>
      </c>
      <c r="Z9" s="340"/>
      <c r="AA9" s="340"/>
      <c r="AB9" s="341">
        <v>1320264</v>
      </c>
      <c r="AC9" s="341">
        <v>1320264</v>
      </c>
      <c r="AD9" s="341">
        <v>1320264</v>
      </c>
      <c r="AE9" s="341">
        <v>1320264</v>
      </c>
      <c r="AF9" s="341">
        <v>1320264</v>
      </c>
      <c r="AG9" s="341">
        <v>1320264</v>
      </c>
      <c r="AH9" s="341"/>
      <c r="AI9" s="342"/>
      <c r="AJ9" s="341">
        <v>33052404</v>
      </c>
      <c r="AK9" s="341">
        <v>33052404</v>
      </c>
      <c r="AL9" s="49">
        <f t="shared" si="0"/>
        <v>117385815.55000001</v>
      </c>
      <c r="AM9" s="49">
        <f t="shared" si="1"/>
        <v>116826367.77000001</v>
      </c>
    </row>
    <row r="10" spans="1:39">
      <c r="A10" s="45" t="s">
        <v>35</v>
      </c>
      <c r="B10" s="341">
        <v>22830580.629999999</v>
      </c>
      <c r="C10" s="341">
        <v>22830580.629999999</v>
      </c>
      <c r="D10" s="341">
        <v>8690309.3699999992</v>
      </c>
      <c r="E10" s="341">
        <v>8690309.3699999992</v>
      </c>
      <c r="F10" s="341">
        <v>1045000</v>
      </c>
      <c r="G10" s="341">
        <v>1045000</v>
      </c>
      <c r="H10" s="342"/>
      <c r="I10" s="342"/>
      <c r="J10" s="342"/>
      <c r="K10" s="342"/>
      <c r="L10" s="342"/>
      <c r="M10" s="342"/>
      <c r="N10" s="340">
        <v>10667448</v>
      </c>
      <c r="O10" s="340">
        <v>10667448</v>
      </c>
      <c r="P10" s="340">
        <v>276154.2</v>
      </c>
      <c r="Q10" s="340">
        <v>276154.2</v>
      </c>
      <c r="R10" s="340">
        <v>4000293</v>
      </c>
      <c r="S10" s="340">
        <v>4000293</v>
      </c>
      <c r="T10" s="340">
        <v>1775000</v>
      </c>
      <c r="U10" s="340">
        <v>1651651.62</v>
      </c>
      <c r="V10" s="340">
        <v>5158180</v>
      </c>
      <c r="W10" s="340">
        <v>5158180</v>
      </c>
      <c r="X10" s="340">
        <v>890700</v>
      </c>
      <c r="Y10" s="340">
        <v>890700</v>
      </c>
      <c r="Z10" s="340">
        <v>238039.16</v>
      </c>
      <c r="AA10" s="340">
        <v>237598.9</v>
      </c>
      <c r="AB10" s="341">
        <v>1320264</v>
      </c>
      <c r="AC10" s="341">
        <v>1320264</v>
      </c>
      <c r="AD10" s="341">
        <v>660132</v>
      </c>
      <c r="AE10" s="341">
        <v>660132</v>
      </c>
      <c r="AF10" s="341">
        <v>1320264</v>
      </c>
      <c r="AG10" s="341">
        <v>660132</v>
      </c>
      <c r="AH10" s="341"/>
      <c r="AI10" s="342">
        <v>0</v>
      </c>
      <c r="AJ10" s="342">
        <v>0</v>
      </c>
      <c r="AK10" s="342">
        <v>0</v>
      </c>
      <c r="AL10" s="49">
        <f t="shared" si="0"/>
        <v>58872364.359999999</v>
      </c>
      <c r="AM10" s="49">
        <f t="shared" si="1"/>
        <v>58088443.719999999</v>
      </c>
    </row>
    <row r="11" spans="1:39">
      <c r="A11" s="45" t="s">
        <v>1</v>
      </c>
      <c r="B11" s="341">
        <v>9028986.3599999994</v>
      </c>
      <c r="C11" s="341">
        <v>9028478.7599999998</v>
      </c>
      <c r="D11" s="341">
        <v>3436823.89</v>
      </c>
      <c r="E11" s="341">
        <v>3436630.68</v>
      </c>
      <c r="F11" s="341">
        <v>2185340</v>
      </c>
      <c r="G11" s="341">
        <v>2161515.7000000002</v>
      </c>
      <c r="H11" s="342"/>
      <c r="I11" s="342"/>
      <c r="J11" s="342"/>
      <c r="K11" s="342"/>
      <c r="L11" s="342"/>
      <c r="M11" s="342"/>
      <c r="N11" s="340">
        <v>20885040</v>
      </c>
      <c r="O11" s="340">
        <v>20832827.399999999</v>
      </c>
      <c r="P11" s="340">
        <v>276154.2</v>
      </c>
      <c r="Q11" s="340">
        <v>276154.2</v>
      </c>
      <c r="R11" s="340">
        <v>1044252</v>
      </c>
      <c r="S11" s="340">
        <v>1044252</v>
      </c>
      <c r="T11" s="340">
        <v>3801000</v>
      </c>
      <c r="U11" s="340">
        <v>3631878.99</v>
      </c>
      <c r="V11" s="340">
        <v>3751400</v>
      </c>
      <c r="W11" s="340">
        <v>3751400</v>
      </c>
      <c r="X11" s="340">
        <v>445350</v>
      </c>
      <c r="Y11" s="340">
        <v>445350</v>
      </c>
      <c r="Z11" s="340"/>
      <c r="AA11" s="340"/>
      <c r="AB11" s="343"/>
      <c r="AC11" s="343"/>
      <c r="AD11" s="341"/>
      <c r="AE11" s="342"/>
      <c r="AF11" s="341">
        <v>1320264</v>
      </c>
      <c r="AG11" s="341">
        <v>1320264</v>
      </c>
      <c r="AH11" s="341"/>
      <c r="AI11" s="342">
        <v>0</v>
      </c>
      <c r="AJ11" s="342">
        <v>0</v>
      </c>
      <c r="AK11" s="342">
        <v>0</v>
      </c>
      <c r="AL11" s="49">
        <f t="shared" si="0"/>
        <v>46174610.450000003</v>
      </c>
      <c r="AM11" s="49">
        <f t="shared" si="1"/>
        <v>45928751.730000004</v>
      </c>
    </row>
    <row r="12" spans="1:39">
      <c r="A12" s="45" t="s">
        <v>9</v>
      </c>
      <c r="B12" s="341">
        <v>10673801.710000001</v>
      </c>
      <c r="C12" s="341">
        <v>10673801.710000001</v>
      </c>
      <c r="D12" s="341">
        <v>4062911.96</v>
      </c>
      <c r="E12" s="341">
        <v>4062911.96</v>
      </c>
      <c r="F12" s="342"/>
      <c r="G12" s="342"/>
      <c r="H12" s="342"/>
      <c r="I12" s="342"/>
      <c r="J12" s="340">
        <v>1797988.51</v>
      </c>
      <c r="K12" s="340">
        <v>1797988.51</v>
      </c>
      <c r="L12" s="341">
        <v>3339121.5</v>
      </c>
      <c r="M12" s="341">
        <v>3339121.49</v>
      </c>
      <c r="N12" s="340"/>
      <c r="O12" s="340"/>
      <c r="P12" s="340">
        <v>138077.1</v>
      </c>
      <c r="Q12" s="340">
        <v>138077.1</v>
      </c>
      <c r="R12" s="340">
        <v>1027422</v>
      </c>
      <c r="S12" s="340">
        <v>1027422</v>
      </c>
      <c r="T12" s="340">
        <v>3448000</v>
      </c>
      <c r="U12" s="340">
        <v>3354016.9</v>
      </c>
      <c r="V12" s="340">
        <v>2813550</v>
      </c>
      <c r="W12" s="340">
        <v>2804893.4</v>
      </c>
      <c r="X12" s="340">
        <v>445350</v>
      </c>
      <c r="Y12" s="340">
        <v>445350</v>
      </c>
      <c r="Z12" s="340"/>
      <c r="AA12" s="340"/>
      <c r="AB12" s="343"/>
      <c r="AC12" s="343"/>
      <c r="AD12" s="341"/>
      <c r="AE12" s="342"/>
      <c r="AF12" s="341">
        <v>660132</v>
      </c>
      <c r="AG12" s="341">
        <v>660132</v>
      </c>
      <c r="AH12" s="341"/>
      <c r="AI12" s="342">
        <v>0</v>
      </c>
      <c r="AJ12" s="342">
        <v>0</v>
      </c>
      <c r="AK12" s="342">
        <v>0</v>
      </c>
      <c r="AL12" s="49">
        <f t="shared" si="0"/>
        <v>28406354.780000001</v>
      </c>
      <c r="AM12" s="49">
        <f t="shared" si="1"/>
        <v>28303715.07</v>
      </c>
    </row>
    <row r="13" spans="1:39">
      <c r="A13" s="45" t="s">
        <v>36</v>
      </c>
      <c r="B13" s="341">
        <v>7493710.9900000002</v>
      </c>
      <c r="C13" s="341">
        <v>7493710.9699999997</v>
      </c>
      <c r="D13" s="341">
        <v>2852431.48</v>
      </c>
      <c r="E13" s="341">
        <v>2852431.48</v>
      </c>
      <c r="F13" s="342"/>
      <c r="G13" s="342"/>
      <c r="H13" s="342"/>
      <c r="I13" s="342"/>
      <c r="J13" s="342"/>
      <c r="K13" s="342"/>
      <c r="L13" s="342"/>
      <c r="M13" s="342"/>
      <c r="N13" s="340">
        <v>6139155</v>
      </c>
      <c r="O13" s="340">
        <v>6139155</v>
      </c>
      <c r="P13" s="340">
        <v>276154.2</v>
      </c>
      <c r="Q13" s="340">
        <v>276154.2</v>
      </c>
      <c r="R13" s="340">
        <v>3683493</v>
      </c>
      <c r="S13" s="340">
        <v>3683493</v>
      </c>
      <c r="T13" s="340">
        <v>4812000</v>
      </c>
      <c r="U13" s="340">
        <v>4747109.01</v>
      </c>
      <c r="V13" s="340">
        <v>3282480</v>
      </c>
      <c r="W13" s="340">
        <v>3282480</v>
      </c>
      <c r="X13" s="340">
        <v>445350</v>
      </c>
      <c r="Y13" s="340">
        <v>445350</v>
      </c>
      <c r="Z13" s="340"/>
      <c r="AA13" s="340"/>
      <c r="AB13" s="343"/>
      <c r="AC13" s="343"/>
      <c r="AD13" s="341"/>
      <c r="AE13" s="341"/>
      <c r="AF13" s="341">
        <v>660132</v>
      </c>
      <c r="AG13" s="341">
        <v>660132</v>
      </c>
      <c r="AH13" s="341"/>
      <c r="AI13" s="342">
        <v>0</v>
      </c>
      <c r="AJ13" s="342">
        <v>0</v>
      </c>
      <c r="AK13" s="342">
        <v>0</v>
      </c>
      <c r="AL13" s="49">
        <f t="shared" si="0"/>
        <v>29644906.670000002</v>
      </c>
      <c r="AM13" s="49">
        <f t="shared" si="1"/>
        <v>29580015.659999996</v>
      </c>
    </row>
    <row r="14" spans="1:39">
      <c r="A14" s="45" t="s">
        <v>37</v>
      </c>
      <c r="B14" s="341">
        <v>6403941.2599999998</v>
      </c>
      <c r="C14" s="341">
        <v>6403941.2400000002</v>
      </c>
      <c r="D14" s="341">
        <v>2437617.84</v>
      </c>
      <c r="E14" s="341">
        <v>2437617.84</v>
      </c>
      <c r="F14" s="342"/>
      <c r="G14" s="342"/>
      <c r="H14" s="342"/>
      <c r="I14" s="342"/>
      <c r="J14" s="342"/>
      <c r="K14" s="342"/>
      <c r="L14" s="342"/>
      <c r="M14" s="342"/>
      <c r="N14" s="340">
        <v>4436723.28</v>
      </c>
      <c r="O14" s="340">
        <v>4436723.28</v>
      </c>
      <c r="P14" s="340">
        <v>138077.1</v>
      </c>
      <c r="Q14" s="340">
        <v>138077.1</v>
      </c>
      <c r="R14" s="340">
        <v>5231985</v>
      </c>
      <c r="S14" s="340">
        <v>5231985</v>
      </c>
      <c r="T14" s="340">
        <v>2958000</v>
      </c>
      <c r="U14" s="340">
        <v>2928706.09</v>
      </c>
      <c r="V14" s="340">
        <v>1875700</v>
      </c>
      <c r="W14" s="340">
        <v>1875700</v>
      </c>
      <c r="X14" s="340">
        <v>445350</v>
      </c>
      <c r="Y14" s="340">
        <v>445350</v>
      </c>
      <c r="Z14" s="340"/>
      <c r="AA14" s="340"/>
      <c r="AB14" s="343"/>
      <c r="AC14" s="343"/>
      <c r="AD14" s="341">
        <v>660132</v>
      </c>
      <c r="AE14" s="341">
        <v>660132</v>
      </c>
      <c r="AF14" s="341">
        <v>1320264</v>
      </c>
      <c r="AG14" s="341">
        <v>1320264</v>
      </c>
      <c r="AH14" s="341"/>
      <c r="AI14" s="342"/>
      <c r="AJ14" s="341">
        <v>5231985</v>
      </c>
      <c r="AK14" s="341">
        <v>5231985</v>
      </c>
      <c r="AL14" s="49">
        <f t="shared" si="0"/>
        <v>31139775.479999997</v>
      </c>
      <c r="AM14" s="49">
        <f t="shared" si="1"/>
        <v>31110481.550000001</v>
      </c>
    </row>
    <row r="15" spans="1:39">
      <c r="A15" s="45" t="s">
        <v>10</v>
      </c>
      <c r="B15" s="341">
        <v>12536911</v>
      </c>
      <c r="C15" s="341">
        <v>12255835.720000001</v>
      </c>
      <c r="D15" s="341">
        <v>4772092.17</v>
      </c>
      <c r="E15" s="341">
        <v>4665102.76</v>
      </c>
      <c r="F15" s="342"/>
      <c r="G15" s="342"/>
      <c r="H15" s="342"/>
      <c r="I15" s="342"/>
      <c r="J15" s="342"/>
      <c r="K15" s="342"/>
      <c r="L15" s="342"/>
      <c r="M15" s="342"/>
      <c r="N15" s="340">
        <v>8500107</v>
      </c>
      <c r="O15" s="340">
        <v>8500107</v>
      </c>
      <c r="P15" s="340">
        <v>276154.2</v>
      </c>
      <c r="Q15" s="340">
        <v>276154.2</v>
      </c>
      <c r="R15" s="340">
        <v>1214301</v>
      </c>
      <c r="S15" s="340">
        <v>1214301</v>
      </c>
      <c r="T15" s="340">
        <v>3488000</v>
      </c>
      <c r="U15" s="340">
        <v>3414796.15</v>
      </c>
      <c r="V15" s="340">
        <v>2813550</v>
      </c>
      <c r="W15" s="340">
        <v>2813550</v>
      </c>
      <c r="X15" s="340">
        <v>445350</v>
      </c>
      <c r="Y15" s="340">
        <v>445350</v>
      </c>
      <c r="Z15" s="340"/>
      <c r="AA15" s="340"/>
      <c r="AB15" s="343"/>
      <c r="AC15" s="343"/>
      <c r="AD15" s="341">
        <v>660132</v>
      </c>
      <c r="AE15" s="341">
        <v>660132</v>
      </c>
      <c r="AF15" s="341">
        <v>1320264</v>
      </c>
      <c r="AG15" s="341">
        <v>1320264</v>
      </c>
      <c r="AH15" s="341"/>
      <c r="AI15" s="342"/>
      <c r="AJ15" s="341">
        <v>8500107</v>
      </c>
      <c r="AK15" s="341">
        <v>8500107</v>
      </c>
      <c r="AL15" s="49">
        <f t="shared" si="0"/>
        <v>44526968.370000005</v>
      </c>
      <c r="AM15" s="49">
        <f t="shared" si="1"/>
        <v>44065699.829999998</v>
      </c>
    </row>
    <row r="16" spans="1:39">
      <c r="A16" s="45" t="s">
        <v>11</v>
      </c>
      <c r="B16" s="341">
        <v>8399057.0800000001</v>
      </c>
      <c r="C16" s="341">
        <v>8379522.0999999996</v>
      </c>
      <c r="D16" s="341">
        <v>3197045.48</v>
      </c>
      <c r="E16" s="341">
        <v>3189609.61</v>
      </c>
      <c r="F16" s="342"/>
      <c r="G16" s="342"/>
      <c r="H16" s="342"/>
      <c r="I16" s="342"/>
      <c r="J16" s="340">
        <v>3050586.02</v>
      </c>
      <c r="K16" s="340">
        <v>3050586</v>
      </c>
      <c r="L16" s="341">
        <v>5665374</v>
      </c>
      <c r="M16" s="341">
        <v>5665374</v>
      </c>
      <c r="N16" s="340"/>
      <c r="O16" s="340"/>
      <c r="P16" s="340">
        <v>138077.1</v>
      </c>
      <c r="Q16" s="340">
        <v>138077.1</v>
      </c>
      <c r="R16" s="340">
        <v>4357980</v>
      </c>
      <c r="S16" s="340">
        <v>4357980</v>
      </c>
      <c r="T16" s="340">
        <v>4000000</v>
      </c>
      <c r="U16" s="340">
        <v>3967071.6</v>
      </c>
      <c r="V16" s="340">
        <v>1875700</v>
      </c>
      <c r="W16" s="340">
        <v>1875700</v>
      </c>
      <c r="X16" s="340">
        <v>445350</v>
      </c>
      <c r="Y16" s="340">
        <v>445350</v>
      </c>
      <c r="Z16" s="340">
        <v>238039.16</v>
      </c>
      <c r="AA16" s="340">
        <v>237969.75</v>
      </c>
      <c r="AB16" s="343"/>
      <c r="AC16" s="343"/>
      <c r="AD16" s="341"/>
      <c r="AE16" s="341"/>
      <c r="AF16" s="341">
        <v>1320264</v>
      </c>
      <c r="AG16" s="341">
        <v>1320264</v>
      </c>
      <c r="AH16" s="341"/>
      <c r="AI16" s="342"/>
      <c r="AJ16" s="341">
        <v>2178990</v>
      </c>
      <c r="AK16" s="341">
        <v>2178990</v>
      </c>
      <c r="AL16" s="49">
        <f t="shared" si="0"/>
        <v>34866462.840000004</v>
      </c>
      <c r="AM16" s="49">
        <f t="shared" si="1"/>
        <v>34806494.160000004</v>
      </c>
    </row>
    <row r="17" spans="1:41">
      <c r="A17" s="45" t="s">
        <v>38</v>
      </c>
      <c r="B17" s="341">
        <v>2514563.9900000002</v>
      </c>
      <c r="C17" s="341">
        <v>2514563.9900000002</v>
      </c>
      <c r="D17" s="341">
        <v>957152.13</v>
      </c>
      <c r="E17" s="341">
        <v>957152.12</v>
      </c>
      <c r="F17" s="342"/>
      <c r="G17" s="342"/>
      <c r="H17" s="342"/>
      <c r="I17" s="342"/>
      <c r="J17" s="342"/>
      <c r="K17" s="342"/>
      <c r="L17" s="342"/>
      <c r="M17" s="342"/>
      <c r="N17" s="340">
        <v>3931217.04</v>
      </c>
      <c r="O17" s="340">
        <v>3931217.04</v>
      </c>
      <c r="P17" s="340">
        <v>138077.1</v>
      </c>
      <c r="Q17" s="340">
        <v>138077.1</v>
      </c>
      <c r="R17" s="340">
        <v>1980462</v>
      </c>
      <c r="S17" s="340">
        <v>1980462</v>
      </c>
      <c r="T17" s="340">
        <v>5066000</v>
      </c>
      <c r="U17" s="340">
        <v>4987397.0199999996</v>
      </c>
      <c r="V17" s="340">
        <v>1875700</v>
      </c>
      <c r="W17" s="340">
        <v>1875700</v>
      </c>
      <c r="X17" s="340">
        <v>445350</v>
      </c>
      <c r="Y17" s="340">
        <v>445350</v>
      </c>
      <c r="Z17" s="340"/>
      <c r="AA17" s="340"/>
      <c r="AB17" s="343"/>
      <c r="AC17" s="343"/>
      <c r="AD17" s="341"/>
      <c r="AE17" s="341"/>
      <c r="AF17" s="341"/>
      <c r="AG17" s="342"/>
      <c r="AH17" s="341"/>
      <c r="AI17" s="342"/>
      <c r="AJ17" s="342"/>
      <c r="AK17" s="342"/>
      <c r="AL17" s="49">
        <f t="shared" si="0"/>
        <v>16908522.259999998</v>
      </c>
      <c r="AM17" s="49">
        <f t="shared" si="1"/>
        <v>16829919.27</v>
      </c>
    </row>
    <row r="18" spans="1:41">
      <c r="A18" s="45" t="s">
        <v>65</v>
      </c>
      <c r="B18" s="341">
        <v>6255123.0099999998</v>
      </c>
      <c r="C18" s="341">
        <v>6136204.3300000001</v>
      </c>
      <c r="D18" s="341">
        <v>2380971.17</v>
      </c>
      <c r="E18" s="341">
        <v>2335705.5499999998</v>
      </c>
      <c r="F18" s="342"/>
      <c r="G18" s="342"/>
      <c r="H18" s="341">
        <v>950000</v>
      </c>
      <c r="I18" s="341">
        <v>950000</v>
      </c>
      <c r="J18" s="342"/>
      <c r="K18" s="342"/>
      <c r="L18" s="342"/>
      <c r="M18" s="342"/>
      <c r="N18" s="340">
        <v>6586800</v>
      </c>
      <c r="O18" s="340">
        <v>6586800</v>
      </c>
      <c r="P18" s="340">
        <v>138077.1</v>
      </c>
      <c r="Q18" s="340">
        <v>138077.1</v>
      </c>
      <c r="R18" s="340">
        <v>2946141</v>
      </c>
      <c r="S18" s="340">
        <v>2946141</v>
      </c>
      <c r="T18" s="340">
        <v>3166000</v>
      </c>
      <c r="U18" s="340">
        <v>3073813.97</v>
      </c>
      <c r="V18" s="340">
        <v>2813550</v>
      </c>
      <c r="W18" s="340">
        <v>2813550</v>
      </c>
      <c r="X18" s="340">
        <v>445350</v>
      </c>
      <c r="Y18" s="340">
        <v>445350</v>
      </c>
      <c r="Z18" s="340">
        <v>476078.32</v>
      </c>
      <c r="AA18" s="340">
        <v>440011.62</v>
      </c>
      <c r="AB18" s="343"/>
      <c r="AC18" s="343"/>
      <c r="AD18" s="341">
        <v>660132</v>
      </c>
      <c r="AE18" s="341">
        <v>660132</v>
      </c>
      <c r="AF18" s="341">
        <v>1320264</v>
      </c>
      <c r="AG18" s="341">
        <v>1320264</v>
      </c>
      <c r="AH18" s="341"/>
      <c r="AI18" s="342"/>
      <c r="AJ18" s="342"/>
      <c r="AK18" s="342"/>
      <c r="AL18" s="49">
        <f t="shared" si="0"/>
        <v>28138486.600000001</v>
      </c>
      <c r="AM18" s="49">
        <f t="shared" si="1"/>
        <v>27846049.569999997</v>
      </c>
    </row>
    <row r="19" spans="1:41">
      <c r="A19" s="45" t="s">
        <v>12</v>
      </c>
      <c r="B19" s="341">
        <v>379180.73</v>
      </c>
      <c r="C19" s="341">
        <v>379180.72</v>
      </c>
      <c r="D19" s="341">
        <v>144332.64000000001</v>
      </c>
      <c r="E19" s="341">
        <v>144332.64000000001</v>
      </c>
      <c r="F19" s="342"/>
      <c r="G19" s="342"/>
      <c r="H19" s="342"/>
      <c r="I19" s="342"/>
      <c r="J19" s="342"/>
      <c r="K19" s="342"/>
      <c r="L19" s="342"/>
      <c r="M19" s="342"/>
      <c r="N19" s="340">
        <v>4747215</v>
      </c>
      <c r="O19" s="340">
        <v>4747215</v>
      </c>
      <c r="P19" s="340">
        <v>138077.1</v>
      </c>
      <c r="Q19" s="340">
        <v>138077.1</v>
      </c>
      <c r="R19" s="340">
        <v>949443</v>
      </c>
      <c r="S19" s="340">
        <v>949443</v>
      </c>
      <c r="T19" s="340">
        <v>2739000</v>
      </c>
      <c r="U19" s="340">
        <v>2656969.5</v>
      </c>
      <c r="V19" s="340">
        <v>1875700</v>
      </c>
      <c r="W19" s="340">
        <v>1875700</v>
      </c>
      <c r="X19" s="340">
        <v>445350</v>
      </c>
      <c r="Y19" s="340">
        <v>445350</v>
      </c>
      <c r="Z19" s="340"/>
      <c r="AA19" s="340"/>
      <c r="AB19" s="343"/>
      <c r="AC19" s="343"/>
      <c r="AD19" s="341">
        <v>660132</v>
      </c>
      <c r="AE19" s="341">
        <v>660132</v>
      </c>
      <c r="AF19" s="341">
        <v>660132</v>
      </c>
      <c r="AG19" s="341">
        <v>660132</v>
      </c>
      <c r="AH19" s="341"/>
      <c r="AI19" s="342"/>
      <c r="AJ19" s="342"/>
      <c r="AK19" s="342"/>
      <c r="AL19" s="49">
        <f t="shared" si="0"/>
        <v>12738562.469999999</v>
      </c>
      <c r="AM19" s="49">
        <f t="shared" si="1"/>
        <v>12656531.960000001</v>
      </c>
    </row>
    <row r="20" spans="1:41">
      <c r="A20" s="45" t="s">
        <v>13</v>
      </c>
      <c r="B20" s="341">
        <v>4338153.75</v>
      </c>
      <c r="C20" s="341">
        <v>4338153.7</v>
      </c>
      <c r="D20" s="341">
        <v>1651289.51</v>
      </c>
      <c r="E20" s="341">
        <v>1651289.51</v>
      </c>
      <c r="F20" s="342"/>
      <c r="G20" s="342"/>
      <c r="H20" s="342"/>
      <c r="I20" s="342"/>
      <c r="J20" s="342"/>
      <c r="K20" s="342"/>
      <c r="L20" s="342"/>
      <c r="M20" s="342"/>
      <c r="N20" s="340">
        <v>2950695</v>
      </c>
      <c r="O20" s="340">
        <v>2950695</v>
      </c>
      <c r="P20" s="340">
        <v>138077.1</v>
      </c>
      <c r="Q20" s="340">
        <v>138077.1</v>
      </c>
      <c r="R20" s="340">
        <v>983565</v>
      </c>
      <c r="S20" s="340">
        <v>983565</v>
      </c>
      <c r="T20" s="340">
        <v>3877000</v>
      </c>
      <c r="U20" s="340">
        <v>3789692.43</v>
      </c>
      <c r="V20" s="340">
        <v>1875700</v>
      </c>
      <c r="W20" s="340">
        <v>1875700</v>
      </c>
      <c r="X20" s="340">
        <v>445350</v>
      </c>
      <c r="Y20" s="340">
        <v>445350</v>
      </c>
      <c r="Z20" s="340">
        <v>238039.16</v>
      </c>
      <c r="AA20" s="340">
        <v>139447.88</v>
      </c>
      <c r="AB20" s="343"/>
      <c r="AC20" s="343"/>
      <c r="AD20" s="341"/>
      <c r="AE20" s="341"/>
      <c r="AF20" s="341"/>
      <c r="AG20" s="342"/>
      <c r="AH20" s="341"/>
      <c r="AI20" s="341"/>
      <c r="AJ20" s="341">
        <v>0</v>
      </c>
      <c r="AK20" s="342"/>
      <c r="AL20" s="49">
        <f t="shared" si="0"/>
        <v>16497869.52</v>
      </c>
      <c r="AM20" s="49">
        <f t="shared" si="1"/>
        <v>16311970.620000001</v>
      </c>
    </row>
    <row r="21" spans="1:41">
      <c r="A21" s="45" t="s">
        <v>40</v>
      </c>
      <c r="B21" s="341">
        <v>2718847.96</v>
      </c>
      <c r="C21" s="341">
        <v>2718847.96</v>
      </c>
      <c r="D21" s="341">
        <v>1034911.47</v>
      </c>
      <c r="E21" s="341">
        <v>1034911.47</v>
      </c>
      <c r="F21" s="342"/>
      <c r="G21" s="342"/>
      <c r="H21" s="342"/>
      <c r="I21" s="342"/>
      <c r="J21" s="342"/>
      <c r="K21" s="342"/>
      <c r="L21" s="342"/>
      <c r="M21" s="342"/>
      <c r="N21" s="340">
        <v>4755300</v>
      </c>
      <c r="O21" s="340">
        <v>4755300</v>
      </c>
      <c r="P21" s="340">
        <v>138077.1</v>
      </c>
      <c r="Q21" s="340">
        <v>138077.1</v>
      </c>
      <c r="R21" s="340">
        <v>951060</v>
      </c>
      <c r="S21" s="340">
        <v>951060</v>
      </c>
      <c r="T21" s="340">
        <v>3123000</v>
      </c>
      <c r="U21" s="340">
        <v>3077352.63</v>
      </c>
      <c r="V21" s="340">
        <v>1875700</v>
      </c>
      <c r="W21" s="340">
        <v>1875700</v>
      </c>
      <c r="X21" s="340">
        <v>445350</v>
      </c>
      <c r="Y21" s="340">
        <v>445350</v>
      </c>
      <c r="Z21" s="340">
        <v>238039.16</v>
      </c>
      <c r="AA21" s="340">
        <v>238032.3</v>
      </c>
      <c r="AB21" s="343"/>
      <c r="AC21" s="343"/>
      <c r="AD21" s="341">
        <v>660132</v>
      </c>
      <c r="AE21" s="341">
        <v>660132</v>
      </c>
      <c r="AF21" s="341">
        <v>660132</v>
      </c>
      <c r="AG21" s="341">
        <v>660132</v>
      </c>
      <c r="AH21" s="341"/>
      <c r="AI21" s="342"/>
      <c r="AJ21" s="342"/>
      <c r="AK21" s="342"/>
      <c r="AL21" s="49">
        <f t="shared" si="0"/>
        <v>16600549.689999999</v>
      </c>
      <c r="AM21" s="49">
        <f t="shared" si="1"/>
        <v>16554895.460000001</v>
      </c>
      <c r="AN21" s="46"/>
      <c r="AO21" s="47"/>
    </row>
    <row r="22" spans="1:41">
      <c r="A22" s="45" t="s">
        <v>14</v>
      </c>
      <c r="B22" s="341">
        <v>594084.32999999996</v>
      </c>
      <c r="C22" s="341">
        <v>237633.52</v>
      </c>
      <c r="D22" s="341">
        <v>226134.27</v>
      </c>
      <c r="E22" s="341">
        <v>90453.62</v>
      </c>
      <c r="F22" s="342"/>
      <c r="G22" s="342"/>
      <c r="H22" s="342"/>
      <c r="I22" s="342"/>
      <c r="J22" s="342"/>
      <c r="K22" s="342"/>
      <c r="L22" s="342"/>
      <c r="M22" s="342"/>
      <c r="N22" s="340">
        <v>6665736</v>
      </c>
      <c r="O22" s="340">
        <v>6665736</v>
      </c>
      <c r="P22" s="340">
        <v>138077.1</v>
      </c>
      <c r="Q22" s="340">
        <v>138077.1</v>
      </c>
      <c r="R22" s="340">
        <v>952248</v>
      </c>
      <c r="S22" s="340">
        <v>952248</v>
      </c>
      <c r="T22" s="340">
        <v>5408000</v>
      </c>
      <c r="U22" s="340">
        <v>5143598.93</v>
      </c>
      <c r="V22" s="340">
        <v>1875700</v>
      </c>
      <c r="W22" s="340">
        <v>1875700</v>
      </c>
      <c r="X22" s="340">
        <v>445350</v>
      </c>
      <c r="Y22" s="340">
        <v>445350</v>
      </c>
      <c r="Z22" s="340"/>
      <c r="AA22" s="340"/>
      <c r="AB22" s="343"/>
      <c r="AC22" s="343"/>
      <c r="AD22" s="341">
        <v>660132</v>
      </c>
      <c r="AE22" s="341">
        <v>660132</v>
      </c>
      <c r="AF22" s="341"/>
      <c r="AG22" s="342"/>
      <c r="AH22" s="341"/>
      <c r="AI22" s="342"/>
      <c r="AJ22" s="341">
        <v>4761240</v>
      </c>
      <c r="AK22" s="341">
        <v>4761240</v>
      </c>
      <c r="AL22" s="49">
        <f t="shared" si="0"/>
        <v>21726701.699999999</v>
      </c>
      <c r="AM22" s="49">
        <f t="shared" si="1"/>
        <v>20970169.169999998</v>
      </c>
    </row>
    <row r="23" spans="1:41">
      <c r="A23" s="45" t="s">
        <v>41</v>
      </c>
      <c r="B23" s="341">
        <v>9085639.2300000004</v>
      </c>
      <c r="C23" s="341">
        <v>9085639.1899999995</v>
      </c>
      <c r="D23" s="341">
        <v>3458388.42</v>
      </c>
      <c r="E23" s="341">
        <v>3458388.42</v>
      </c>
      <c r="F23" s="342"/>
      <c r="G23" s="342"/>
      <c r="H23" s="342"/>
      <c r="I23" s="342"/>
      <c r="J23" s="342"/>
      <c r="K23" s="342"/>
      <c r="L23" s="342"/>
      <c r="M23" s="342"/>
      <c r="N23" s="340">
        <v>11064141</v>
      </c>
      <c r="O23" s="340">
        <v>11064141</v>
      </c>
      <c r="P23" s="340">
        <v>276154.2</v>
      </c>
      <c r="Q23" s="340">
        <v>276154.2</v>
      </c>
      <c r="R23" s="340">
        <v>1229349</v>
      </c>
      <c r="S23" s="340">
        <v>1229349</v>
      </c>
      <c r="T23" s="340">
        <v>6116000</v>
      </c>
      <c r="U23" s="340">
        <v>6064790.0199999996</v>
      </c>
      <c r="V23" s="340">
        <v>6096030</v>
      </c>
      <c r="W23" s="340">
        <v>6096030</v>
      </c>
      <c r="X23" s="340">
        <v>1336050</v>
      </c>
      <c r="Y23" s="340">
        <v>1336050</v>
      </c>
      <c r="Z23" s="340"/>
      <c r="AA23" s="340"/>
      <c r="AB23" s="343"/>
      <c r="AC23" s="343"/>
      <c r="AD23" s="341"/>
      <c r="AE23" s="341"/>
      <c r="AF23" s="341"/>
      <c r="AG23" s="342"/>
      <c r="AH23" s="341"/>
      <c r="AI23" s="342"/>
      <c r="AJ23" s="341">
        <v>15981537</v>
      </c>
      <c r="AK23" s="341">
        <v>15981537</v>
      </c>
      <c r="AL23" s="49">
        <f t="shared" si="0"/>
        <v>54643288.849999994</v>
      </c>
      <c r="AM23" s="49">
        <f t="shared" si="1"/>
        <v>54592078.829999998</v>
      </c>
    </row>
    <row r="24" spans="1:41">
      <c r="A24" s="45" t="s">
        <v>42</v>
      </c>
      <c r="B24" s="341">
        <v>569999.92000000004</v>
      </c>
      <c r="C24" s="341">
        <v>569999.92000000004</v>
      </c>
      <c r="D24" s="341">
        <v>216966.7</v>
      </c>
      <c r="E24" s="341">
        <v>216966.7</v>
      </c>
      <c r="F24" s="342"/>
      <c r="G24" s="342"/>
      <c r="H24" s="342"/>
      <c r="I24" s="342"/>
      <c r="J24" s="342"/>
      <c r="K24" s="342"/>
      <c r="L24" s="342"/>
      <c r="M24" s="342"/>
      <c r="N24" s="340">
        <v>3155328</v>
      </c>
      <c r="O24" s="340">
        <v>3155328</v>
      </c>
      <c r="P24" s="340">
        <v>138077.1</v>
      </c>
      <c r="Q24" s="340">
        <v>138077.1</v>
      </c>
      <c r="R24" s="340">
        <v>1051776</v>
      </c>
      <c r="S24" s="340">
        <v>1051776</v>
      </c>
      <c r="T24" s="340">
        <v>2784000</v>
      </c>
      <c r="U24" s="340">
        <v>2739356.69</v>
      </c>
      <c r="V24" s="340">
        <v>1875700</v>
      </c>
      <c r="W24" s="340">
        <v>1875700</v>
      </c>
      <c r="X24" s="340">
        <v>445350</v>
      </c>
      <c r="Y24" s="340">
        <v>445350</v>
      </c>
      <c r="Z24" s="340"/>
      <c r="AA24" s="340"/>
      <c r="AB24" s="342"/>
      <c r="AC24" s="342"/>
      <c r="AD24" s="341"/>
      <c r="AE24" s="341"/>
      <c r="AF24" s="341"/>
      <c r="AG24" s="342"/>
      <c r="AH24" s="341"/>
      <c r="AI24" s="342"/>
      <c r="AJ24" s="342"/>
      <c r="AK24" s="342"/>
      <c r="AL24" s="49">
        <f t="shared" si="0"/>
        <v>10237197.720000001</v>
      </c>
      <c r="AM24" s="49">
        <f t="shared" si="1"/>
        <v>10192554.41</v>
      </c>
    </row>
    <row r="25" spans="1:41">
      <c r="A25" s="45" t="s">
        <v>15</v>
      </c>
      <c r="B25" s="341"/>
      <c r="C25" s="341"/>
      <c r="D25" s="341"/>
      <c r="E25" s="341"/>
      <c r="F25" s="342"/>
      <c r="G25" s="342"/>
      <c r="H25" s="342"/>
      <c r="I25" s="342"/>
      <c r="J25" s="342"/>
      <c r="K25" s="342"/>
      <c r="L25" s="342"/>
      <c r="M25" s="342"/>
      <c r="N25" s="340">
        <v>820848.6</v>
      </c>
      <c r="O25" s="340">
        <v>820848.6</v>
      </c>
      <c r="P25" s="340">
        <v>138077.1</v>
      </c>
      <c r="Q25" s="340">
        <v>138077.1</v>
      </c>
      <c r="R25" s="340">
        <v>3157110</v>
      </c>
      <c r="S25" s="340">
        <v>3157110</v>
      </c>
      <c r="T25" s="340">
        <v>1505000</v>
      </c>
      <c r="U25" s="340">
        <v>1488083.96</v>
      </c>
      <c r="V25" s="340">
        <v>1875700</v>
      </c>
      <c r="W25" s="340">
        <v>1875700</v>
      </c>
      <c r="X25" s="340">
        <v>445350</v>
      </c>
      <c r="Y25" s="340">
        <v>445350</v>
      </c>
      <c r="Z25" s="340"/>
      <c r="AA25" s="340"/>
      <c r="AB25" s="342"/>
      <c r="AC25" s="342"/>
      <c r="AD25" s="341"/>
      <c r="AE25" s="341"/>
      <c r="AF25" s="341">
        <v>660132</v>
      </c>
      <c r="AG25" s="341">
        <v>660132</v>
      </c>
      <c r="AH25" s="341"/>
      <c r="AI25" s="342"/>
      <c r="AJ25" s="342"/>
      <c r="AK25" s="342"/>
      <c r="AL25" s="49">
        <f t="shared" si="0"/>
        <v>8602217.6999999993</v>
      </c>
      <c r="AM25" s="49">
        <f t="shared" si="1"/>
        <v>8585301.6600000001</v>
      </c>
    </row>
    <row r="26" spans="1:41">
      <c r="A26" s="45" t="s">
        <v>43</v>
      </c>
      <c r="B26" s="341">
        <v>228323.88</v>
      </c>
      <c r="C26" s="341">
        <v>228323.88</v>
      </c>
      <c r="D26" s="341">
        <v>86909.98</v>
      </c>
      <c r="E26" s="341">
        <v>86909.98</v>
      </c>
      <c r="F26" s="342"/>
      <c r="G26" s="342"/>
      <c r="H26" s="342"/>
      <c r="I26" s="342"/>
      <c r="J26" s="342"/>
      <c r="K26" s="342"/>
      <c r="L26" s="342"/>
      <c r="M26" s="342"/>
      <c r="N26" s="340">
        <v>4595580</v>
      </c>
      <c r="O26" s="340">
        <v>4595580</v>
      </c>
      <c r="P26" s="340">
        <v>138077.1</v>
      </c>
      <c r="Q26" s="340">
        <v>138077.1</v>
      </c>
      <c r="R26" s="340">
        <v>919116</v>
      </c>
      <c r="S26" s="340">
        <v>919116</v>
      </c>
      <c r="T26" s="340">
        <v>10957000</v>
      </c>
      <c r="U26" s="340">
        <v>10890183.5</v>
      </c>
      <c r="V26" s="340">
        <v>1875700</v>
      </c>
      <c r="W26" s="340">
        <v>1875700</v>
      </c>
      <c r="X26" s="340">
        <v>445350</v>
      </c>
      <c r="Y26" s="340">
        <v>445350</v>
      </c>
      <c r="Z26" s="340"/>
      <c r="AA26" s="340"/>
      <c r="AB26" s="342"/>
      <c r="AC26" s="342"/>
      <c r="AD26" s="341"/>
      <c r="AE26" s="341"/>
      <c r="AF26" s="341"/>
      <c r="AG26" s="342"/>
      <c r="AH26" s="341"/>
      <c r="AI26" s="342"/>
      <c r="AJ26" s="342"/>
      <c r="AK26" s="342"/>
      <c r="AL26" s="49">
        <f t="shared" si="0"/>
        <v>19246056.960000001</v>
      </c>
      <c r="AM26" s="49">
        <f t="shared" si="1"/>
        <v>19179240.460000001</v>
      </c>
    </row>
    <row r="27" spans="1:41">
      <c r="A27" s="45" t="s">
        <v>16</v>
      </c>
      <c r="B27" s="341">
        <v>2242996.73</v>
      </c>
      <c r="C27" s="341">
        <v>2165652.0099999998</v>
      </c>
      <c r="D27" s="341">
        <v>853781.86</v>
      </c>
      <c r="E27" s="341">
        <v>824341.11</v>
      </c>
      <c r="F27" s="342"/>
      <c r="G27" s="342"/>
      <c r="H27" s="342"/>
      <c r="I27" s="342"/>
      <c r="J27" s="342"/>
      <c r="K27" s="342"/>
      <c r="L27" s="342"/>
      <c r="M27" s="342"/>
      <c r="N27" s="340">
        <v>8314383</v>
      </c>
      <c r="O27" s="340">
        <v>8314383</v>
      </c>
      <c r="P27" s="340">
        <v>138077.1</v>
      </c>
      <c r="Q27" s="340">
        <v>138077.1</v>
      </c>
      <c r="R27" s="340">
        <v>1187769</v>
      </c>
      <c r="S27" s="340">
        <v>1187769</v>
      </c>
      <c r="T27" s="340">
        <v>5384000</v>
      </c>
      <c r="U27" s="340">
        <v>5347885.45</v>
      </c>
      <c r="V27" s="340">
        <v>2344630</v>
      </c>
      <c r="W27" s="340">
        <v>2344630</v>
      </c>
      <c r="X27" s="340">
        <v>445350</v>
      </c>
      <c r="Y27" s="340">
        <v>445350</v>
      </c>
      <c r="Z27" s="340">
        <v>238039.16</v>
      </c>
      <c r="AA27" s="340">
        <v>208464</v>
      </c>
      <c r="AB27" s="342"/>
      <c r="AC27" s="342"/>
      <c r="AD27" s="341">
        <v>660132</v>
      </c>
      <c r="AE27" s="341">
        <v>660132</v>
      </c>
      <c r="AF27" s="341">
        <v>660132</v>
      </c>
      <c r="AG27" s="341">
        <v>660132</v>
      </c>
      <c r="AH27" s="341"/>
      <c r="AI27" s="342"/>
      <c r="AJ27" s="341">
        <v>13065459</v>
      </c>
      <c r="AK27" s="341">
        <v>13065459</v>
      </c>
      <c r="AL27" s="49">
        <f t="shared" si="0"/>
        <v>35534749.849999994</v>
      </c>
      <c r="AM27" s="49">
        <f t="shared" si="1"/>
        <v>35362274.670000002</v>
      </c>
    </row>
    <row r="28" spans="1:41">
      <c r="A28" s="45" t="s">
        <v>17</v>
      </c>
      <c r="B28" s="341">
        <v>7488479.7000000002</v>
      </c>
      <c r="C28" s="341">
        <v>7488479.7000000002</v>
      </c>
      <c r="D28" s="341">
        <v>2850440.22</v>
      </c>
      <c r="E28" s="341">
        <v>2850440.22</v>
      </c>
      <c r="F28" s="341">
        <v>1662500</v>
      </c>
      <c r="G28" s="341">
        <v>1599491.11</v>
      </c>
      <c r="H28" s="341">
        <v>1220750</v>
      </c>
      <c r="I28" s="341">
        <v>1220750</v>
      </c>
      <c r="J28" s="340">
        <v>3468580.52</v>
      </c>
      <c r="K28" s="340">
        <v>3468580.52</v>
      </c>
      <c r="L28" s="342">
        <v>6441649.5</v>
      </c>
      <c r="M28" s="342">
        <v>6441649.4800000004</v>
      </c>
      <c r="N28" s="342"/>
      <c r="O28" s="342"/>
      <c r="P28" s="340">
        <v>138077.1</v>
      </c>
      <c r="Q28" s="340">
        <v>138077.1</v>
      </c>
      <c r="R28" s="340">
        <v>1982046</v>
      </c>
      <c r="S28" s="340">
        <v>1982046</v>
      </c>
      <c r="T28" s="340">
        <v>5594000</v>
      </c>
      <c r="U28" s="340">
        <v>5558863.5800000001</v>
      </c>
      <c r="V28" s="340">
        <v>3282480</v>
      </c>
      <c r="W28" s="340">
        <v>3282480</v>
      </c>
      <c r="X28" s="340">
        <v>445350</v>
      </c>
      <c r="Y28" s="340">
        <v>445350</v>
      </c>
      <c r="Z28" s="340"/>
      <c r="AA28" s="340"/>
      <c r="AB28" s="342"/>
      <c r="AC28" s="342"/>
      <c r="AD28" s="341">
        <v>660132</v>
      </c>
      <c r="AE28" s="341">
        <v>660132</v>
      </c>
      <c r="AF28" s="341">
        <v>660132</v>
      </c>
      <c r="AG28" s="341">
        <v>660132</v>
      </c>
      <c r="AH28" s="342"/>
      <c r="AI28" s="342"/>
      <c r="AJ28" s="341"/>
      <c r="AK28" s="341"/>
      <c r="AL28" s="49">
        <f t="shared" si="0"/>
        <v>35894617.039999999</v>
      </c>
      <c r="AM28" s="49">
        <f t="shared" si="1"/>
        <v>35796471.710000001</v>
      </c>
    </row>
    <row r="29" spans="1:41">
      <c r="A29" s="45" t="s">
        <v>44</v>
      </c>
      <c r="B29" s="341">
        <v>397528.19</v>
      </c>
      <c r="C29" s="341">
        <v>397528.19</v>
      </c>
      <c r="D29" s="341">
        <v>151316.47</v>
      </c>
      <c r="E29" s="341">
        <v>151316.47</v>
      </c>
      <c r="F29" s="342"/>
      <c r="G29" s="342"/>
      <c r="H29" s="342"/>
      <c r="I29" s="342"/>
      <c r="J29" s="342"/>
      <c r="K29" s="342"/>
      <c r="L29" s="342"/>
      <c r="M29" s="342"/>
      <c r="N29" s="340">
        <v>5227860</v>
      </c>
      <c r="O29" s="340">
        <v>5227860</v>
      </c>
      <c r="P29" s="340">
        <v>138077.1</v>
      </c>
      <c r="Q29" s="340">
        <v>138077.1</v>
      </c>
      <c r="R29" s="340">
        <v>2091144</v>
      </c>
      <c r="S29" s="340">
        <v>2091144</v>
      </c>
      <c r="T29" s="340">
        <v>7320000</v>
      </c>
      <c r="U29" s="340">
        <v>7029513.3899999997</v>
      </c>
      <c r="V29" s="340">
        <v>1875700</v>
      </c>
      <c r="W29" s="340">
        <v>1875700</v>
      </c>
      <c r="X29" s="340">
        <v>445350</v>
      </c>
      <c r="Y29" s="340">
        <v>445350</v>
      </c>
      <c r="Z29" s="340">
        <v>238039.16</v>
      </c>
      <c r="AA29" s="340">
        <v>227531.42</v>
      </c>
      <c r="AB29" s="342"/>
      <c r="AC29" s="342"/>
      <c r="AD29" s="341">
        <v>660132</v>
      </c>
      <c r="AE29" s="341">
        <v>660132</v>
      </c>
      <c r="AF29" s="341">
        <v>660132</v>
      </c>
      <c r="AG29" s="341">
        <v>660132</v>
      </c>
      <c r="AH29" s="342"/>
      <c r="AI29" s="342"/>
      <c r="AJ29" s="341">
        <v>1045572</v>
      </c>
      <c r="AK29" s="341">
        <v>1045572</v>
      </c>
      <c r="AL29" s="49">
        <f t="shared" si="0"/>
        <v>20250850.919999998</v>
      </c>
      <c r="AM29" s="49">
        <f t="shared" si="1"/>
        <v>19949856.57</v>
      </c>
    </row>
    <row r="30" spans="1:41">
      <c r="A30" s="45" t="s">
        <v>45</v>
      </c>
      <c r="B30" s="341">
        <v>2995052.11</v>
      </c>
      <c r="C30" s="341">
        <v>2875491.5</v>
      </c>
      <c r="D30" s="341">
        <v>1140046.76</v>
      </c>
      <c r="E30" s="341">
        <v>1094536.79</v>
      </c>
      <c r="F30" s="342"/>
      <c r="G30" s="342"/>
      <c r="H30" s="342"/>
      <c r="I30" s="342"/>
      <c r="J30" s="342"/>
      <c r="K30" s="342"/>
      <c r="L30" s="342"/>
      <c r="M30" s="342"/>
      <c r="N30" s="340">
        <v>1763190</v>
      </c>
      <c r="O30" s="340">
        <v>1763190</v>
      </c>
      <c r="P30" s="340">
        <v>138077.1</v>
      </c>
      <c r="Q30" s="340">
        <v>138077.1</v>
      </c>
      <c r="R30" s="340">
        <v>1763190</v>
      </c>
      <c r="S30" s="340">
        <v>1763190</v>
      </c>
      <c r="T30" s="340">
        <v>3830000</v>
      </c>
      <c r="U30" s="340">
        <v>3759762.41</v>
      </c>
      <c r="V30" s="340">
        <v>1875700</v>
      </c>
      <c r="W30" s="340">
        <v>1875700</v>
      </c>
      <c r="X30" s="340">
        <v>445350</v>
      </c>
      <c r="Y30" s="340">
        <v>445350</v>
      </c>
      <c r="Z30" s="340"/>
      <c r="AA30" s="340"/>
      <c r="AB30" s="342"/>
      <c r="AC30" s="342"/>
      <c r="AD30" s="341">
        <v>660132</v>
      </c>
      <c r="AE30" s="341">
        <v>660132</v>
      </c>
      <c r="AF30" s="341">
        <v>1320264</v>
      </c>
      <c r="AG30" s="341">
        <v>1320264</v>
      </c>
      <c r="AH30" s="342"/>
      <c r="AI30" s="342"/>
      <c r="AJ30" s="341"/>
      <c r="AK30" s="341"/>
      <c r="AL30" s="49">
        <f t="shared" si="0"/>
        <v>15931001.969999999</v>
      </c>
      <c r="AM30" s="49">
        <f t="shared" si="1"/>
        <v>15695693.800000001</v>
      </c>
    </row>
    <row r="31" spans="1:41">
      <c r="A31" s="45" t="s">
        <v>18</v>
      </c>
      <c r="B31" s="341">
        <v>398567.88</v>
      </c>
      <c r="C31" s="341">
        <v>398567.88</v>
      </c>
      <c r="D31" s="341">
        <v>151712.22</v>
      </c>
      <c r="E31" s="341">
        <v>151712.22</v>
      </c>
      <c r="F31" s="342"/>
      <c r="G31" s="342"/>
      <c r="H31" s="342"/>
      <c r="I31" s="342"/>
      <c r="J31" s="342"/>
      <c r="K31" s="342"/>
      <c r="L31" s="342"/>
      <c r="M31" s="342"/>
      <c r="N31" s="340">
        <v>5244030</v>
      </c>
      <c r="O31" s="340">
        <v>5166500</v>
      </c>
      <c r="P31" s="340">
        <v>138077.1</v>
      </c>
      <c r="Q31" s="340">
        <v>138077.1</v>
      </c>
      <c r="R31" s="340">
        <v>1048806</v>
      </c>
      <c r="S31" s="340">
        <v>1048806</v>
      </c>
      <c r="T31" s="340">
        <v>2948000</v>
      </c>
      <c r="U31" s="340">
        <v>2844666.46</v>
      </c>
      <c r="V31" s="340">
        <v>1875700</v>
      </c>
      <c r="W31" s="340">
        <v>1875700</v>
      </c>
      <c r="X31" s="340">
        <v>445350</v>
      </c>
      <c r="Y31" s="340">
        <v>445350</v>
      </c>
      <c r="Z31" s="340">
        <v>238039.16</v>
      </c>
      <c r="AA31" s="340">
        <v>237814.95</v>
      </c>
      <c r="AB31" s="342"/>
      <c r="AC31" s="342"/>
      <c r="AD31" s="341"/>
      <c r="AE31" s="341"/>
      <c r="AF31" s="341"/>
      <c r="AG31" s="342"/>
      <c r="AH31" s="342"/>
      <c r="AI31" s="342"/>
      <c r="AJ31" s="341">
        <v>1048806</v>
      </c>
      <c r="AK31" s="341">
        <v>1033300</v>
      </c>
      <c r="AL31" s="49">
        <f t="shared" si="0"/>
        <v>13537088.359999999</v>
      </c>
      <c r="AM31" s="49">
        <f t="shared" si="1"/>
        <v>13340494.609999999</v>
      </c>
    </row>
    <row r="32" spans="1:41">
      <c r="A32" s="45" t="s">
        <v>19</v>
      </c>
      <c r="B32" s="341">
        <v>4775784.72</v>
      </c>
      <c r="C32" s="341">
        <v>4620474.66</v>
      </c>
      <c r="D32" s="341">
        <v>1817870.84</v>
      </c>
      <c r="E32" s="341">
        <v>1758753.08</v>
      </c>
      <c r="F32" s="342"/>
      <c r="G32" s="342"/>
      <c r="H32" s="342"/>
      <c r="I32" s="342"/>
      <c r="J32" s="342"/>
      <c r="K32" s="342"/>
      <c r="L32" s="342"/>
      <c r="M32" s="342"/>
      <c r="N32" s="340">
        <v>10604385</v>
      </c>
      <c r="O32" s="340">
        <v>10604385</v>
      </c>
      <c r="P32" s="340">
        <v>276154.2</v>
      </c>
      <c r="Q32" s="340">
        <v>276154.2</v>
      </c>
      <c r="R32" s="340">
        <v>1178265</v>
      </c>
      <c r="S32" s="340">
        <v>1178265</v>
      </c>
      <c r="T32" s="340">
        <v>4298000</v>
      </c>
      <c r="U32" s="340">
        <v>4185332.2</v>
      </c>
      <c r="V32" s="340">
        <v>3751400</v>
      </c>
      <c r="W32" s="340">
        <v>3751400</v>
      </c>
      <c r="X32" s="340">
        <v>890700</v>
      </c>
      <c r="Y32" s="340">
        <v>890700</v>
      </c>
      <c r="Z32" s="340"/>
      <c r="AA32" s="340"/>
      <c r="AB32" s="342"/>
      <c r="AC32" s="342"/>
      <c r="AD32" s="342"/>
      <c r="AE32" s="342"/>
      <c r="AF32" s="342"/>
      <c r="AG32" s="342"/>
      <c r="AH32" s="342"/>
      <c r="AI32" s="342"/>
      <c r="AJ32" s="342"/>
      <c r="AK32" s="342"/>
      <c r="AL32" s="49">
        <f t="shared" si="0"/>
        <v>27592559.759999998</v>
      </c>
      <c r="AM32" s="49">
        <f t="shared" si="1"/>
        <v>27265464.140000001</v>
      </c>
    </row>
    <row r="33" spans="1:39">
      <c r="A33" s="45" t="s">
        <v>20</v>
      </c>
      <c r="B33" s="341">
        <v>8175435.5899999999</v>
      </c>
      <c r="C33" s="341">
        <v>8175435.5800000001</v>
      </c>
      <c r="D33" s="341">
        <v>3111925.43</v>
      </c>
      <c r="E33" s="341">
        <v>3111925.42</v>
      </c>
      <c r="F33" s="342"/>
      <c r="G33" s="342"/>
      <c r="H33" s="342"/>
      <c r="I33" s="342"/>
      <c r="J33" s="342"/>
      <c r="K33" s="342"/>
      <c r="L33" s="342"/>
      <c r="M33" s="342"/>
      <c r="N33" s="340">
        <v>6937392</v>
      </c>
      <c r="O33" s="340">
        <v>6937392</v>
      </c>
      <c r="P33" s="340">
        <v>138077.1</v>
      </c>
      <c r="Q33" s="340">
        <v>138077.1</v>
      </c>
      <c r="R33" s="340">
        <v>991056</v>
      </c>
      <c r="S33" s="340">
        <v>991056</v>
      </c>
      <c r="T33" s="340">
        <v>3752000</v>
      </c>
      <c r="U33" s="340">
        <v>3668081.7</v>
      </c>
      <c r="V33" s="340">
        <v>2344630</v>
      </c>
      <c r="W33" s="340">
        <v>2344630</v>
      </c>
      <c r="X33" s="340">
        <v>445350</v>
      </c>
      <c r="Y33" s="340">
        <v>445350</v>
      </c>
      <c r="Z33" s="340"/>
      <c r="AA33" s="340"/>
      <c r="AB33" s="342"/>
      <c r="AC33" s="342"/>
      <c r="AD33" s="341">
        <v>660132</v>
      </c>
      <c r="AE33" s="341">
        <v>660132</v>
      </c>
      <c r="AF33" s="342"/>
      <c r="AG33" s="342"/>
      <c r="AH33" s="342"/>
      <c r="AI33" s="342"/>
      <c r="AJ33" s="342"/>
      <c r="AK33" s="342"/>
      <c r="AL33" s="49">
        <f t="shared" si="0"/>
        <v>26555998.120000001</v>
      </c>
      <c r="AM33" s="49">
        <f t="shared" si="1"/>
        <v>26472079.800000001</v>
      </c>
    </row>
    <row r="34" spans="1:39">
      <c r="A34" s="45" t="s">
        <v>46</v>
      </c>
      <c r="B34" s="341"/>
      <c r="C34" s="341"/>
      <c r="D34" s="341"/>
      <c r="E34" s="341"/>
      <c r="F34" s="342"/>
      <c r="G34" s="342"/>
      <c r="H34" s="342"/>
      <c r="I34" s="342"/>
      <c r="J34" s="342"/>
      <c r="K34" s="342"/>
      <c r="L34" s="342"/>
      <c r="M34" s="342"/>
      <c r="N34" s="340">
        <v>1895718</v>
      </c>
      <c r="O34" s="340">
        <v>1895718</v>
      </c>
      <c r="P34" s="340">
        <v>138077.1</v>
      </c>
      <c r="Q34" s="340">
        <v>138077.1</v>
      </c>
      <c r="R34" s="340">
        <v>947859</v>
      </c>
      <c r="S34" s="340">
        <v>947859</v>
      </c>
      <c r="T34" s="340">
        <v>1907000</v>
      </c>
      <c r="U34" s="340">
        <v>1787250.77</v>
      </c>
      <c r="V34" s="340">
        <v>1875700</v>
      </c>
      <c r="W34" s="340">
        <v>1875700</v>
      </c>
      <c r="X34" s="340">
        <v>445350</v>
      </c>
      <c r="Y34" s="340">
        <v>445350</v>
      </c>
      <c r="Z34" s="340"/>
      <c r="AA34" s="340"/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  <c r="AL34" s="49">
        <f t="shared" si="0"/>
        <v>7209704.0999999996</v>
      </c>
      <c r="AM34" s="49">
        <f t="shared" si="1"/>
        <v>7089954.8700000001</v>
      </c>
    </row>
    <row r="35" spans="1:39">
      <c r="A35" s="45" t="s">
        <v>47</v>
      </c>
      <c r="B35" s="341">
        <v>920073.89</v>
      </c>
      <c r="C35" s="341">
        <v>920073.89</v>
      </c>
      <c r="D35" s="341">
        <v>350220.04</v>
      </c>
      <c r="E35" s="341">
        <v>350220.03</v>
      </c>
      <c r="F35" s="342"/>
      <c r="G35" s="342"/>
      <c r="H35" s="342"/>
      <c r="I35" s="342"/>
      <c r="J35" s="340">
        <v>1667127.01</v>
      </c>
      <c r="K35" s="340">
        <v>1667127.01</v>
      </c>
      <c r="L35" s="341">
        <v>3096093</v>
      </c>
      <c r="M35" s="341">
        <v>3096092.99</v>
      </c>
      <c r="N35" s="342"/>
      <c r="O35" s="342"/>
      <c r="P35" s="340">
        <v>138077.1</v>
      </c>
      <c r="Q35" s="340">
        <v>138077.1</v>
      </c>
      <c r="R35" s="340">
        <v>10479084</v>
      </c>
      <c r="S35" s="340">
        <v>10479084</v>
      </c>
      <c r="T35" s="340">
        <v>4488000</v>
      </c>
      <c r="U35" s="340">
        <v>4430157.24</v>
      </c>
      <c r="V35" s="340">
        <v>2344630</v>
      </c>
      <c r="W35" s="340">
        <v>2344630</v>
      </c>
      <c r="X35" s="340">
        <v>445350</v>
      </c>
      <c r="Y35" s="340">
        <v>445350</v>
      </c>
      <c r="Z35" s="340"/>
      <c r="AA35" s="340"/>
      <c r="AB35" s="342"/>
      <c r="AC35" s="342"/>
      <c r="AD35" s="341">
        <v>660132</v>
      </c>
      <c r="AE35" s="341">
        <v>660132</v>
      </c>
      <c r="AF35" s="342"/>
      <c r="AG35" s="342"/>
      <c r="AH35" s="342"/>
      <c r="AI35" s="342"/>
      <c r="AJ35" s="342"/>
      <c r="AK35" s="342"/>
      <c r="AL35" s="49">
        <f t="shared" si="0"/>
        <v>24588787.039999999</v>
      </c>
      <c r="AM35" s="49">
        <f t="shared" si="1"/>
        <v>24530944.259999998</v>
      </c>
    </row>
    <row r="36" spans="1:39">
      <c r="A36" s="45" t="s">
        <v>48</v>
      </c>
      <c r="B36" s="341">
        <v>1444012.65</v>
      </c>
      <c r="C36" s="341">
        <v>1444012.63</v>
      </c>
      <c r="D36" s="341">
        <v>549653.85</v>
      </c>
      <c r="E36" s="341">
        <v>549653.85</v>
      </c>
      <c r="F36" s="342"/>
      <c r="G36" s="342"/>
      <c r="H36" s="342"/>
      <c r="I36" s="342"/>
      <c r="J36" s="342"/>
      <c r="K36" s="342"/>
      <c r="L36" s="342"/>
      <c r="M36" s="342"/>
      <c r="N36" s="340">
        <v>3938616</v>
      </c>
      <c r="O36" s="340">
        <v>3938616</v>
      </c>
      <c r="P36" s="340">
        <v>138077.1</v>
      </c>
      <c r="Q36" s="340">
        <v>138077.1</v>
      </c>
      <c r="R36" s="340">
        <v>984654</v>
      </c>
      <c r="S36" s="340">
        <v>984654</v>
      </c>
      <c r="T36" s="340">
        <v>2062000</v>
      </c>
      <c r="U36" s="340">
        <v>2016884.54</v>
      </c>
      <c r="V36" s="340">
        <v>1875700</v>
      </c>
      <c r="W36" s="340">
        <v>1875700</v>
      </c>
      <c r="X36" s="340">
        <v>445350</v>
      </c>
      <c r="Y36" s="340">
        <v>445350</v>
      </c>
      <c r="Z36" s="340"/>
      <c r="AA36" s="340"/>
      <c r="AB36" s="342"/>
      <c r="AC36" s="342"/>
      <c r="AD36" s="342"/>
      <c r="AE36" s="342"/>
      <c r="AF36" s="342"/>
      <c r="AG36" s="342"/>
      <c r="AH36" s="342"/>
      <c r="AI36" s="342"/>
      <c r="AJ36" s="341">
        <v>1969308</v>
      </c>
      <c r="AK36" s="341">
        <v>1469310</v>
      </c>
      <c r="AL36" s="49">
        <f t="shared" si="0"/>
        <v>13407371.6</v>
      </c>
      <c r="AM36" s="49">
        <f t="shared" si="1"/>
        <v>12862258.120000001</v>
      </c>
    </row>
    <row r="37" spans="1:39">
      <c r="A37" s="45" t="s">
        <v>49</v>
      </c>
      <c r="B37" s="341">
        <v>3462266.65</v>
      </c>
      <c r="C37" s="341">
        <v>3432752.17</v>
      </c>
      <c r="D37" s="341">
        <v>1317888.8799999999</v>
      </c>
      <c r="E37" s="341">
        <v>1306654.3899999999</v>
      </c>
      <c r="F37" s="342"/>
      <c r="G37" s="342"/>
      <c r="H37" s="342"/>
      <c r="I37" s="342"/>
      <c r="J37" s="342"/>
      <c r="K37" s="342"/>
      <c r="L37" s="342"/>
      <c r="M37" s="342"/>
      <c r="N37" s="340">
        <v>9709821</v>
      </c>
      <c r="O37" s="340">
        <v>9709821</v>
      </c>
      <c r="P37" s="340">
        <v>138077.1</v>
      </c>
      <c r="Q37" s="340">
        <v>138077.1</v>
      </c>
      <c r="R37" s="340">
        <v>1078869</v>
      </c>
      <c r="S37" s="340">
        <v>1078869</v>
      </c>
      <c r="T37" s="340">
        <v>6171000</v>
      </c>
      <c r="U37" s="340">
        <v>6116875.9400000004</v>
      </c>
      <c r="V37" s="340">
        <v>3282480</v>
      </c>
      <c r="W37" s="340">
        <v>3282480</v>
      </c>
      <c r="X37" s="340">
        <v>445350</v>
      </c>
      <c r="Y37" s="340">
        <v>445350</v>
      </c>
      <c r="Z37" s="340"/>
      <c r="AA37" s="340"/>
      <c r="AB37" s="342"/>
      <c r="AC37" s="342"/>
      <c r="AD37" s="342"/>
      <c r="AE37" s="342"/>
      <c r="AF37" s="342"/>
      <c r="AG37" s="342"/>
      <c r="AH37" s="342"/>
      <c r="AI37" s="342"/>
      <c r="AJ37" s="341">
        <v>43154760</v>
      </c>
      <c r="AK37" s="341">
        <v>43154760</v>
      </c>
      <c r="AL37" s="49">
        <f t="shared" si="0"/>
        <v>68760512.629999995</v>
      </c>
      <c r="AM37" s="49">
        <f t="shared" si="1"/>
        <v>68665639.599999994</v>
      </c>
    </row>
    <row r="38" spans="1:39">
      <c r="A38" s="45" t="s">
        <v>50</v>
      </c>
      <c r="B38" s="341">
        <v>4253551.5999999996</v>
      </c>
      <c r="C38" s="341">
        <v>4028260.96</v>
      </c>
      <c r="D38" s="341">
        <v>1619086.26</v>
      </c>
      <c r="E38" s="341">
        <v>1533330.85</v>
      </c>
      <c r="F38" s="342"/>
      <c r="G38" s="342"/>
      <c r="H38" s="341">
        <v>1235000</v>
      </c>
      <c r="I38" s="341">
        <v>1216635.75</v>
      </c>
      <c r="J38" s="340">
        <v>4572414.03</v>
      </c>
      <c r="K38" s="340">
        <v>4572414.03</v>
      </c>
      <c r="L38" s="341">
        <v>8491626</v>
      </c>
      <c r="M38" s="341">
        <v>8491625.9700000007</v>
      </c>
      <c r="N38" s="342"/>
      <c r="O38" s="342"/>
      <c r="P38" s="340">
        <v>276154.2</v>
      </c>
      <c r="Q38" s="340">
        <v>276154.2</v>
      </c>
      <c r="R38" s="340">
        <v>2177340</v>
      </c>
      <c r="S38" s="340">
        <v>2177340</v>
      </c>
      <c r="T38" s="340">
        <v>9368000</v>
      </c>
      <c r="U38" s="340">
        <v>9322672.5299999993</v>
      </c>
      <c r="V38" s="340">
        <v>5627100</v>
      </c>
      <c r="W38" s="340">
        <v>5627100</v>
      </c>
      <c r="X38" s="340">
        <v>890700</v>
      </c>
      <c r="Y38" s="340">
        <v>890700</v>
      </c>
      <c r="Z38" s="340">
        <v>238039.16</v>
      </c>
      <c r="AA38" s="340">
        <v>218278.68</v>
      </c>
      <c r="AB38" s="342"/>
      <c r="AC38" s="342"/>
      <c r="AD38" s="342"/>
      <c r="AE38" s="342"/>
      <c r="AF38" s="342"/>
      <c r="AG38" s="342"/>
      <c r="AH38" s="342"/>
      <c r="AI38" s="342"/>
      <c r="AJ38" s="341">
        <v>5443350</v>
      </c>
      <c r="AK38" s="341">
        <v>5443350</v>
      </c>
      <c r="AL38" s="49">
        <f t="shared" si="0"/>
        <v>44192361.25</v>
      </c>
      <c r="AM38" s="49">
        <f t="shared" si="1"/>
        <v>43797862.969999999</v>
      </c>
    </row>
    <row r="39" spans="1:39">
      <c r="A39" s="45" t="s">
        <v>21</v>
      </c>
      <c r="B39" s="341">
        <v>1613896.49</v>
      </c>
      <c r="C39" s="341">
        <v>1613896.47</v>
      </c>
      <c r="D39" s="341">
        <v>614319.01</v>
      </c>
      <c r="E39" s="341">
        <v>614319.01</v>
      </c>
      <c r="F39" s="342"/>
      <c r="G39" s="342"/>
      <c r="H39" s="342"/>
      <c r="I39" s="342"/>
      <c r="J39" s="342"/>
      <c r="K39" s="342"/>
      <c r="L39" s="342"/>
      <c r="M39" s="342"/>
      <c r="N39" s="340">
        <v>3527964</v>
      </c>
      <c r="O39" s="340">
        <v>3356418.2</v>
      </c>
      <c r="P39" s="340">
        <v>138077.1</v>
      </c>
      <c r="Q39" s="340">
        <v>138077.1</v>
      </c>
      <c r="R39" s="340">
        <v>1175988</v>
      </c>
      <c r="S39" s="340">
        <v>1175988</v>
      </c>
      <c r="T39" s="340">
        <v>6072000</v>
      </c>
      <c r="U39" s="340">
        <v>5970455.2300000004</v>
      </c>
      <c r="V39" s="340">
        <v>1875700</v>
      </c>
      <c r="W39" s="340">
        <v>1875700</v>
      </c>
      <c r="X39" s="340">
        <v>445350</v>
      </c>
      <c r="Y39" s="340">
        <v>445350</v>
      </c>
      <c r="Z39" s="340"/>
      <c r="AA39" s="340"/>
      <c r="AB39" s="342"/>
      <c r="AC39" s="342"/>
      <c r="AD39" s="342"/>
      <c r="AE39" s="342"/>
      <c r="AF39" s="342"/>
      <c r="AG39" s="342"/>
      <c r="AH39" s="342"/>
      <c r="AI39" s="342"/>
      <c r="AJ39" s="342"/>
      <c r="AK39" s="342"/>
      <c r="AL39" s="49">
        <f t="shared" si="0"/>
        <v>15463294.6</v>
      </c>
      <c r="AM39" s="49">
        <f t="shared" si="1"/>
        <v>15190204.01</v>
      </c>
    </row>
    <row r="40" spans="1:39">
      <c r="A40" s="45" t="s">
        <v>51</v>
      </c>
      <c r="B40" s="341">
        <v>831581.4</v>
      </c>
      <c r="C40" s="341">
        <v>604786.48</v>
      </c>
      <c r="D40" s="341">
        <v>316535.96000000002</v>
      </c>
      <c r="E40" s="341">
        <v>230207.97</v>
      </c>
      <c r="F40" s="342"/>
      <c r="G40" s="342"/>
      <c r="H40" s="342"/>
      <c r="I40" s="342"/>
      <c r="J40" s="342"/>
      <c r="K40" s="342"/>
      <c r="L40" s="342"/>
      <c r="M40" s="342"/>
      <c r="N40" s="340">
        <v>3045537</v>
      </c>
      <c r="O40" s="340">
        <v>3045537</v>
      </c>
      <c r="P40" s="340">
        <v>138077.1</v>
      </c>
      <c r="Q40" s="340">
        <v>138077.1</v>
      </c>
      <c r="R40" s="340">
        <v>4060716</v>
      </c>
      <c r="S40" s="340">
        <v>4060716</v>
      </c>
      <c r="T40" s="340">
        <v>4348000</v>
      </c>
      <c r="U40" s="340">
        <v>4267403.2699999996</v>
      </c>
      <c r="V40" s="340">
        <v>1875700</v>
      </c>
      <c r="W40" s="340">
        <v>1875700</v>
      </c>
      <c r="X40" s="340">
        <v>445350</v>
      </c>
      <c r="Y40" s="340">
        <v>445350</v>
      </c>
      <c r="Z40" s="340"/>
      <c r="AA40" s="340"/>
      <c r="AB40" s="341">
        <v>1320264</v>
      </c>
      <c r="AC40" s="341">
        <v>1320264</v>
      </c>
      <c r="AD40" s="342"/>
      <c r="AE40" s="342"/>
      <c r="AF40" s="342"/>
      <c r="AG40" s="342"/>
      <c r="AH40" s="342"/>
      <c r="AI40" s="342"/>
      <c r="AJ40" s="341">
        <v>1015179</v>
      </c>
      <c r="AK40" s="341">
        <v>1015179</v>
      </c>
      <c r="AL40" s="49">
        <f t="shared" si="0"/>
        <v>17396940.460000001</v>
      </c>
      <c r="AM40" s="49">
        <f t="shared" si="1"/>
        <v>17003220.82</v>
      </c>
    </row>
    <row r="41" spans="1:39">
      <c r="A41" s="45" t="s">
        <v>22</v>
      </c>
      <c r="B41" s="341">
        <v>1075024.94</v>
      </c>
      <c r="C41" s="341">
        <v>1075024.93</v>
      </c>
      <c r="D41" s="341">
        <v>409201.13</v>
      </c>
      <c r="E41" s="341">
        <v>409201.13</v>
      </c>
      <c r="F41" s="342"/>
      <c r="G41" s="342"/>
      <c r="H41" s="342"/>
      <c r="I41" s="342"/>
      <c r="J41" s="340">
        <v>1315955.21</v>
      </c>
      <c r="K41" s="340">
        <v>1315955.21</v>
      </c>
      <c r="L41" s="341">
        <v>2443916.7999999998</v>
      </c>
      <c r="M41" s="341">
        <v>2443916.79</v>
      </c>
      <c r="N41" s="342"/>
      <c r="O41" s="342"/>
      <c r="P41" s="340">
        <v>138077.1</v>
      </c>
      <c r="Q41" s="340">
        <v>138077.1</v>
      </c>
      <c r="R41" s="340">
        <v>2834073</v>
      </c>
      <c r="S41" s="340">
        <v>2834073</v>
      </c>
      <c r="T41" s="340">
        <v>6888000</v>
      </c>
      <c r="U41" s="340">
        <v>6828685.4800000004</v>
      </c>
      <c r="V41" s="340">
        <v>1875700</v>
      </c>
      <c r="W41" s="340">
        <v>1875700</v>
      </c>
      <c r="X41" s="340">
        <v>445350</v>
      </c>
      <c r="Y41" s="340">
        <v>445350</v>
      </c>
      <c r="Z41" s="340"/>
      <c r="AA41" s="340"/>
      <c r="AB41" s="342"/>
      <c r="AC41" s="342"/>
      <c r="AD41" s="342"/>
      <c r="AE41" s="342"/>
      <c r="AF41" s="341">
        <v>660132</v>
      </c>
      <c r="AG41" s="341">
        <v>660132</v>
      </c>
      <c r="AH41" s="342"/>
      <c r="AI41" s="342"/>
      <c r="AJ41" s="342"/>
      <c r="AK41" s="342"/>
      <c r="AL41" s="49">
        <f t="shared" si="0"/>
        <v>18085430.18</v>
      </c>
      <c r="AM41" s="49">
        <f t="shared" si="1"/>
        <v>18026115.640000001</v>
      </c>
    </row>
    <row r="42" spans="1:39">
      <c r="A42" s="45" t="s">
        <v>52</v>
      </c>
      <c r="B42" s="341">
        <v>467180.56</v>
      </c>
      <c r="C42" s="341">
        <v>467180.56</v>
      </c>
      <c r="D42" s="341">
        <v>177829.19</v>
      </c>
      <c r="E42" s="341">
        <v>177829.19</v>
      </c>
      <c r="F42" s="342"/>
      <c r="G42" s="342"/>
      <c r="H42" s="342"/>
      <c r="I42" s="342"/>
      <c r="J42" s="340">
        <v>1035515.26</v>
      </c>
      <c r="K42" s="340">
        <v>1035515.26</v>
      </c>
      <c r="L42" s="341">
        <v>1923099.75</v>
      </c>
      <c r="M42" s="341">
        <v>1923099.74</v>
      </c>
      <c r="N42" s="342"/>
      <c r="O42" s="342"/>
      <c r="P42" s="340">
        <v>138077.1</v>
      </c>
      <c r="Q42" s="340">
        <v>138077.1</v>
      </c>
      <c r="R42" s="340">
        <v>986205</v>
      </c>
      <c r="S42" s="340">
        <v>986205</v>
      </c>
      <c r="T42" s="340">
        <v>4975000</v>
      </c>
      <c r="U42" s="340">
        <v>4936330.87</v>
      </c>
      <c r="V42" s="340">
        <v>1875700</v>
      </c>
      <c r="W42" s="340">
        <v>1875700</v>
      </c>
      <c r="X42" s="340">
        <v>445350</v>
      </c>
      <c r="Y42" s="340">
        <v>445350</v>
      </c>
      <c r="Z42" s="340">
        <v>238039.16</v>
      </c>
      <c r="AA42" s="340">
        <v>238039.16</v>
      </c>
      <c r="AB42" s="342"/>
      <c r="AC42" s="342"/>
      <c r="AD42" s="342"/>
      <c r="AE42" s="342"/>
      <c r="AF42" s="342"/>
      <c r="AG42" s="342"/>
      <c r="AH42" s="342"/>
      <c r="AI42" s="342"/>
      <c r="AJ42" s="341">
        <v>1972410</v>
      </c>
      <c r="AK42" s="341">
        <v>1972410</v>
      </c>
      <c r="AL42" s="49">
        <f t="shared" si="0"/>
        <v>14234406.02</v>
      </c>
      <c r="AM42" s="49">
        <f t="shared" si="1"/>
        <v>14195736.879999999</v>
      </c>
    </row>
    <row r="43" spans="1:39">
      <c r="A43" s="45" t="s">
        <v>53</v>
      </c>
      <c r="B43" s="341">
        <v>691427.23</v>
      </c>
      <c r="C43" s="341">
        <v>691427.23</v>
      </c>
      <c r="D43" s="341">
        <v>263187.20000000001</v>
      </c>
      <c r="E43" s="341">
        <v>263187.20000000001</v>
      </c>
      <c r="F43" s="342"/>
      <c r="G43" s="342"/>
      <c r="H43" s="342"/>
      <c r="I43" s="342"/>
      <c r="J43" s="342"/>
      <c r="K43" s="342"/>
      <c r="L43" s="342"/>
      <c r="M43" s="342"/>
      <c r="N43" s="340">
        <v>5687352</v>
      </c>
      <c r="O43" s="340">
        <v>5687352</v>
      </c>
      <c r="P43" s="340">
        <v>138077.1</v>
      </c>
      <c r="Q43" s="340">
        <v>138077.1</v>
      </c>
      <c r="R43" s="340">
        <v>1895784</v>
      </c>
      <c r="S43" s="340">
        <v>1895784</v>
      </c>
      <c r="T43" s="340">
        <v>5790000</v>
      </c>
      <c r="U43" s="340">
        <v>5545806.7699999996</v>
      </c>
      <c r="V43" s="340">
        <v>1875700</v>
      </c>
      <c r="W43" s="340">
        <v>1875700</v>
      </c>
      <c r="X43" s="340">
        <v>445350</v>
      </c>
      <c r="Y43" s="340">
        <v>445350</v>
      </c>
      <c r="Z43" s="340">
        <v>238039.16</v>
      </c>
      <c r="AA43" s="340">
        <v>238039.16</v>
      </c>
      <c r="AB43" s="342"/>
      <c r="AC43" s="342"/>
      <c r="AD43" s="342"/>
      <c r="AE43" s="342"/>
      <c r="AF43" s="342"/>
      <c r="AG43" s="342"/>
      <c r="AH43" s="342"/>
      <c r="AI43" s="342"/>
      <c r="AJ43" s="342"/>
      <c r="AK43" s="342"/>
      <c r="AL43" s="49">
        <f t="shared" si="0"/>
        <v>17024916.690000001</v>
      </c>
      <c r="AM43" s="49">
        <f t="shared" si="1"/>
        <v>16780723.459999997</v>
      </c>
    </row>
    <row r="44" spans="1:39">
      <c r="A44" s="33" t="s">
        <v>56</v>
      </c>
      <c r="B44" s="341">
        <v>28002.28</v>
      </c>
      <c r="C44" s="341"/>
      <c r="D44" s="341">
        <v>10695.61</v>
      </c>
      <c r="E44" s="341">
        <v>0</v>
      </c>
      <c r="F44" s="341"/>
      <c r="G44" s="342"/>
      <c r="H44" s="342"/>
      <c r="I44" s="342"/>
      <c r="J44" s="340">
        <v>20262.18</v>
      </c>
      <c r="K44" s="340">
        <v>0</v>
      </c>
      <c r="L44" s="341">
        <v>37629.5</v>
      </c>
      <c r="M44" s="340"/>
      <c r="N44" s="340">
        <v>316112.08</v>
      </c>
      <c r="O44" s="340">
        <v>0</v>
      </c>
      <c r="P44" s="342"/>
      <c r="Q44" s="342"/>
      <c r="R44" s="340">
        <v>510419</v>
      </c>
      <c r="S44" s="340">
        <v>0</v>
      </c>
      <c r="T44" s="340"/>
      <c r="U44" s="340"/>
      <c r="V44" s="342"/>
      <c r="W44" s="342"/>
      <c r="X44" s="342"/>
      <c r="Y44" s="342"/>
      <c r="Z44" s="342"/>
      <c r="AA44" s="342"/>
      <c r="AB44" s="341">
        <v>1179080</v>
      </c>
      <c r="AC44" s="341">
        <v>0</v>
      </c>
      <c r="AD44" s="341">
        <v>138548</v>
      </c>
      <c r="AE44" s="341">
        <v>0</v>
      </c>
      <c r="AF44" s="341">
        <v>489888</v>
      </c>
      <c r="AG44" s="341">
        <v>0</v>
      </c>
      <c r="AH44" s="342"/>
      <c r="AI44" s="342"/>
      <c r="AJ44" s="341">
        <v>130416</v>
      </c>
      <c r="AK44" s="341">
        <v>0</v>
      </c>
      <c r="AL44" s="49">
        <f t="shared" si="0"/>
        <v>2861052.65</v>
      </c>
      <c r="AM44" s="49">
        <f t="shared" si="1"/>
        <v>0</v>
      </c>
    </row>
    <row r="45" spans="1:39">
      <c r="A45" s="48"/>
      <c r="B45" s="346">
        <f>SUM(B7:B44)</f>
        <v>284999999.99999994</v>
      </c>
      <c r="C45" s="346">
        <f t="shared" ref="C45:I45" si="2">SUM(C7:C44)</f>
        <v>283163459.36000001</v>
      </c>
      <c r="D45" s="346">
        <f t="shared" ref="D45" si="3">SUM(D7:D44)</f>
        <v>108483400.00000001</v>
      </c>
      <c r="E45" s="346">
        <f t="shared" ref="E45" si="4">SUM(E7:E44)</f>
        <v>107784296.04000002</v>
      </c>
      <c r="F45" s="346">
        <f t="shared" si="2"/>
        <v>20032680</v>
      </c>
      <c r="G45" s="346">
        <f t="shared" si="2"/>
        <v>19630426.309999999</v>
      </c>
      <c r="H45" s="346">
        <f t="shared" si="2"/>
        <v>9377500</v>
      </c>
      <c r="I45" s="346">
        <f t="shared" si="2"/>
        <v>9359135.75</v>
      </c>
      <c r="J45" s="344">
        <f t="shared" ref="J45" si="5">SUM(J7:J44)</f>
        <v>53186862</v>
      </c>
      <c r="K45" s="344">
        <f t="shared" ref="K45" si="6">SUM(K7:K44)</f>
        <v>53166599.799999997</v>
      </c>
      <c r="L45" s="344">
        <f t="shared" ref="L45" si="7">SUM(L7:L44)</f>
        <v>98775600</v>
      </c>
      <c r="M45" s="344">
        <f t="shared" ref="M45" si="8">SUM(M7:M44)</f>
        <v>98737970.200000003</v>
      </c>
      <c r="N45" s="344">
        <f t="shared" ref="N45" si="9">SUM(N7:N44)</f>
        <v>371385838</v>
      </c>
      <c r="O45" s="344">
        <f t="shared" ref="O45" si="10">SUM(O7:O44)</f>
        <v>370188805.52000004</v>
      </c>
      <c r="P45" s="344">
        <f>SUM(P7:P44)</f>
        <v>7594240.4999999953</v>
      </c>
      <c r="Q45" s="344">
        <f>SUM(Q7:Q44)</f>
        <v>7594240.4999999953</v>
      </c>
      <c r="R45" s="344">
        <f t="shared" ref="R45:S45" si="11">SUM(R7:R44)</f>
        <v>125927777</v>
      </c>
      <c r="S45" s="344">
        <f t="shared" si="11"/>
        <v>125417358</v>
      </c>
      <c r="T45" s="344">
        <f t="shared" ref="T45" si="12">SUM(T7:T44)</f>
        <v>227034000</v>
      </c>
      <c r="U45" s="344">
        <f t="shared" ref="U45" si="13">SUM(U7:U44)</f>
        <v>223435967.66999999</v>
      </c>
      <c r="V45" s="344">
        <f t="shared" ref="V45" si="14">SUM(V7:V44)</f>
        <v>183349720</v>
      </c>
      <c r="W45" s="344">
        <f t="shared" ref="W45" si="15">SUM(W7:W44)</f>
        <v>183316831.58000001</v>
      </c>
      <c r="X45" s="344">
        <f t="shared" ref="X45" si="16">SUM(X7:X44)</f>
        <v>32955900</v>
      </c>
      <c r="Y45" s="344">
        <f t="shared" ref="Y45" si="17">SUM(Y7:Y44)</f>
        <v>32955900</v>
      </c>
      <c r="Z45" s="344">
        <f t="shared" ref="Z45" si="18">SUM(Z7:Z44)</f>
        <v>4522744.040000001</v>
      </c>
      <c r="AA45" s="344">
        <f t="shared" ref="AA45" si="19">SUM(AA7:AA44)</f>
        <v>3994785.66</v>
      </c>
      <c r="AB45" s="344">
        <f t="shared" ref="AB45" si="20">SUM(AB7:AB44)</f>
        <v>7780400</v>
      </c>
      <c r="AC45" s="344">
        <f t="shared" ref="AC45" si="21">SUM(AC7:AC44)</f>
        <v>6601320</v>
      </c>
      <c r="AD45" s="344">
        <f>SUM(AD7:AD44)</f>
        <v>23903300</v>
      </c>
      <c r="AE45" s="344">
        <f>SUM(AE7:AE44)</f>
        <v>23764752</v>
      </c>
      <c r="AF45" s="344">
        <f t="shared" ref="AF45:AG45" si="22">SUM(AF7:AF44)</f>
        <v>27555300</v>
      </c>
      <c r="AG45" s="344">
        <f t="shared" si="22"/>
        <v>26405280</v>
      </c>
      <c r="AH45" s="344">
        <f t="shared" ref="AH45" si="23">SUM(AH7:AH44)</f>
        <v>7469100</v>
      </c>
      <c r="AI45" s="344">
        <f t="shared" ref="AI45" si="24">SUM(AI7:AI44)</f>
        <v>2090418</v>
      </c>
      <c r="AJ45" s="344">
        <f t="shared" ref="AJ45" si="25">SUM(AJ7:AJ44)</f>
        <v>226387359</v>
      </c>
      <c r="AK45" s="344">
        <f t="shared" ref="AK45" si="26">SUM(AK7:AK44)</f>
        <v>225741439</v>
      </c>
      <c r="AL45" s="44">
        <f t="shared" ref="AL45" si="27">SUM(AL7:AL44)</f>
        <v>1820721720.5399997</v>
      </c>
      <c r="AM45" s="44">
        <f t="shared" ref="AM45" si="28">SUM(AM7:AM44)</f>
        <v>1803348985.3899999</v>
      </c>
    </row>
    <row r="47" spans="1:39" s="24" customFormat="1">
      <c r="B47" s="345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45"/>
      <c r="AH47" s="345"/>
      <c r="AI47" s="345"/>
      <c r="AJ47" s="345"/>
      <c r="AK47" s="345"/>
      <c r="AL47" s="25"/>
      <c r="AM47" s="25"/>
    </row>
    <row r="48" spans="1:39" s="24" customFormat="1">
      <c r="A48" s="37"/>
      <c r="B48" s="347">
        <v>284999999.99999994</v>
      </c>
      <c r="C48" s="347">
        <v>283163459.36000001</v>
      </c>
      <c r="D48" s="347">
        <v>108483400.00000001</v>
      </c>
      <c r="E48" s="347">
        <v>107784296.04000002</v>
      </c>
      <c r="F48" s="67">
        <v>20032680</v>
      </c>
      <c r="G48" s="67">
        <v>19630426.309999999</v>
      </c>
      <c r="H48" s="67">
        <v>9377500</v>
      </c>
      <c r="I48" s="67">
        <v>9359135.75</v>
      </c>
      <c r="J48" s="347">
        <v>53186862</v>
      </c>
      <c r="K48" s="347">
        <v>53166599.799999997</v>
      </c>
      <c r="L48" s="347">
        <v>98775600</v>
      </c>
      <c r="M48" s="347">
        <v>98737970.200000003</v>
      </c>
      <c r="N48" s="67">
        <v>371385838</v>
      </c>
      <c r="O48" s="67">
        <v>370188805.52000004</v>
      </c>
      <c r="P48" s="67">
        <v>7594240.4999999953</v>
      </c>
      <c r="Q48" s="67">
        <v>7594240.4999999953</v>
      </c>
      <c r="R48" s="67">
        <v>125927777</v>
      </c>
      <c r="S48" s="67">
        <v>125417358</v>
      </c>
      <c r="T48" s="67">
        <v>227034000</v>
      </c>
      <c r="U48" s="67">
        <v>223435967.66999999</v>
      </c>
      <c r="V48" s="67">
        <v>183349720</v>
      </c>
      <c r="W48" s="67">
        <v>183316831.58000001</v>
      </c>
      <c r="X48" s="67">
        <v>32955900</v>
      </c>
      <c r="Y48" s="67">
        <v>32955900</v>
      </c>
      <c r="Z48" s="67">
        <v>4522744.040000001</v>
      </c>
      <c r="AA48" s="67">
        <v>3994785.66</v>
      </c>
      <c r="AB48" s="67">
        <v>7780400</v>
      </c>
      <c r="AC48" s="67">
        <v>6601320</v>
      </c>
      <c r="AD48" s="67">
        <v>23903300</v>
      </c>
      <c r="AE48" s="67">
        <v>23764752</v>
      </c>
      <c r="AF48" s="67">
        <v>27555300</v>
      </c>
      <c r="AG48" s="67">
        <v>26405280</v>
      </c>
      <c r="AH48" s="67">
        <v>7469100</v>
      </c>
      <c r="AI48" s="67">
        <v>2090418</v>
      </c>
      <c r="AJ48" s="67">
        <v>226387359</v>
      </c>
      <c r="AK48" s="67">
        <v>225741439</v>
      </c>
      <c r="AL48" s="25"/>
      <c r="AM48" s="25"/>
    </row>
    <row r="49" spans="1:39" s="24" customFormat="1">
      <c r="B49" s="347"/>
      <c r="C49" s="345"/>
      <c r="D49" s="345"/>
      <c r="E49" s="345"/>
      <c r="F49" s="345"/>
      <c r="G49" s="345"/>
      <c r="H49" s="345"/>
      <c r="I49" s="345"/>
      <c r="J49" s="67">
        <v>151962462</v>
      </c>
      <c r="K49" s="67">
        <v>151904570</v>
      </c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5"/>
      <c r="AD49" s="345"/>
      <c r="AE49" s="345"/>
      <c r="AF49" s="345"/>
      <c r="AG49" s="345"/>
      <c r="AH49" s="345"/>
      <c r="AI49" s="345"/>
      <c r="AJ49" s="345"/>
      <c r="AK49" s="345"/>
      <c r="AL49" s="25"/>
      <c r="AM49" s="25"/>
    </row>
    <row r="50" spans="1:39" s="24" customFormat="1">
      <c r="B50" s="67">
        <v>393483399.99999994</v>
      </c>
      <c r="C50" s="67">
        <v>390947755.40000004</v>
      </c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45"/>
      <c r="AH50" s="345"/>
      <c r="AI50" s="345"/>
      <c r="AJ50" s="345"/>
      <c r="AK50" s="345"/>
      <c r="AL50" s="25"/>
      <c r="AM50" s="25"/>
    </row>
    <row r="51" spans="1:39" s="24" customFormat="1">
      <c r="A51" s="37"/>
      <c r="B51" s="347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45"/>
      <c r="Y51" s="345"/>
      <c r="Z51" s="345"/>
      <c r="AA51" s="345"/>
      <c r="AB51" s="345"/>
      <c r="AC51" s="345"/>
      <c r="AD51" s="345"/>
      <c r="AE51" s="345"/>
      <c r="AF51" s="345"/>
      <c r="AG51" s="345"/>
      <c r="AH51" s="345"/>
      <c r="AI51" s="345"/>
      <c r="AJ51" s="345"/>
      <c r="AK51" s="345"/>
      <c r="AL51" s="25"/>
      <c r="AM51" s="25"/>
    </row>
    <row r="52" spans="1:39" s="24" customFormat="1">
      <c r="B52" s="347"/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5"/>
      <c r="AH52" s="345"/>
      <c r="AI52" s="345"/>
      <c r="AJ52" s="345"/>
      <c r="AK52" s="345"/>
      <c r="AL52" s="25"/>
      <c r="AM52" s="25"/>
    </row>
    <row r="53" spans="1:39" s="24" customFormat="1">
      <c r="B53" s="345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5"/>
      <c r="X53" s="345"/>
      <c r="Y53" s="345"/>
      <c r="Z53" s="345"/>
      <c r="AA53" s="345"/>
      <c r="AB53" s="345"/>
      <c r="AC53" s="345"/>
      <c r="AD53" s="345"/>
      <c r="AE53" s="345"/>
      <c r="AF53" s="345"/>
      <c r="AG53" s="345"/>
      <c r="AH53" s="345"/>
      <c r="AI53" s="345"/>
      <c r="AJ53" s="345"/>
      <c r="AK53" s="345"/>
      <c r="AL53" s="25"/>
      <c r="AM53" s="25"/>
    </row>
    <row r="54" spans="1:39" s="24" customFormat="1">
      <c r="A54" s="37"/>
      <c r="B54" s="347"/>
      <c r="C54" s="345"/>
      <c r="D54" s="345"/>
      <c r="E54" s="345"/>
      <c r="F54" s="345"/>
      <c r="G54" s="345"/>
      <c r="H54" s="345"/>
      <c r="I54" s="345"/>
      <c r="J54" s="345"/>
      <c r="K54" s="345"/>
      <c r="L54" s="345"/>
      <c r="M54" s="345"/>
      <c r="N54" s="345"/>
      <c r="O54" s="345"/>
      <c r="P54" s="345"/>
      <c r="Q54" s="345"/>
      <c r="R54" s="345"/>
      <c r="S54" s="345"/>
      <c r="T54" s="345"/>
      <c r="U54" s="345"/>
      <c r="V54" s="345"/>
      <c r="W54" s="345"/>
      <c r="X54" s="345"/>
      <c r="Y54" s="345"/>
      <c r="Z54" s="345"/>
      <c r="AA54" s="345"/>
      <c r="AB54" s="345"/>
      <c r="AC54" s="345"/>
      <c r="AD54" s="345"/>
      <c r="AE54" s="345"/>
      <c r="AF54" s="345"/>
      <c r="AG54" s="345"/>
      <c r="AH54" s="345"/>
      <c r="AI54" s="345"/>
      <c r="AJ54" s="345"/>
      <c r="AK54" s="345"/>
      <c r="AL54" s="25"/>
      <c r="AM54" s="25"/>
    </row>
    <row r="55" spans="1:39" s="24" customFormat="1">
      <c r="B55" s="347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  <c r="AJ55" s="345"/>
      <c r="AK55" s="345"/>
      <c r="AL55" s="25"/>
      <c r="AM55" s="25"/>
    </row>
    <row r="56" spans="1:39" s="24" customFormat="1">
      <c r="B56" s="345"/>
      <c r="C56" s="345"/>
      <c r="D56" s="345"/>
      <c r="E56" s="345"/>
      <c r="F56" s="345"/>
      <c r="G56" s="345"/>
      <c r="H56" s="345"/>
      <c r="I56" s="345"/>
      <c r="J56" s="345"/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345"/>
      <c r="W56" s="345"/>
      <c r="X56" s="345"/>
      <c r="Y56" s="345"/>
      <c r="Z56" s="345"/>
      <c r="AA56" s="345"/>
      <c r="AB56" s="345"/>
      <c r="AC56" s="345"/>
      <c r="AD56" s="345"/>
      <c r="AE56" s="345"/>
      <c r="AF56" s="345"/>
      <c r="AG56" s="345"/>
      <c r="AH56" s="345"/>
      <c r="AI56" s="345"/>
      <c r="AJ56" s="345"/>
      <c r="AK56" s="345"/>
      <c r="AL56" s="25"/>
      <c r="AM56" s="25"/>
    </row>
    <row r="57" spans="1:39" s="24" customFormat="1">
      <c r="B57" s="345"/>
      <c r="C57" s="345"/>
      <c r="D57" s="345"/>
      <c r="E57" s="345"/>
      <c r="F57" s="345"/>
      <c r="G57" s="345"/>
      <c r="H57" s="345"/>
      <c r="I57" s="345"/>
      <c r="J57" s="345"/>
      <c r="K57" s="345"/>
      <c r="L57" s="345"/>
      <c r="M57" s="345"/>
      <c r="N57" s="345"/>
      <c r="O57" s="345"/>
      <c r="P57" s="345"/>
      <c r="Q57" s="345"/>
      <c r="R57" s="345"/>
      <c r="S57" s="345"/>
      <c r="T57" s="345"/>
      <c r="U57" s="345"/>
      <c r="V57" s="345"/>
      <c r="W57" s="345"/>
      <c r="X57" s="345"/>
      <c r="Y57" s="345"/>
      <c r="Z57" s="345"/>
      <c r="AA57" s="345"/>
      <c r="AB57" s="345"/>
      <c r="AC57" s="345"/>
      <c r="AD57" s="345"/>
      <c r="AE57" s="345"/>
      <c r="AF57" s="345"/>
      <c r="AG57" s="345"/>
      <c r="AH57" s="345"/>
      <c r="AI57" s="345"/>
      <c r="AJ57" s="345"/>
      <c r="AK57" s="345"/>
      <c r="AL57" s="25"/>
      <c r="AM57" s="25"/>
    </row>
    <row r="58" spans="1:39" s="24" customFormat="1">
      <c r="B58" s="345"/>
      <c r="C58" s="345"/>
      <c r="D58" s="345"/>
      <c r="E58" s="345"/>
      <c r="F58" s="345"/>
      <c r="G58" s="345"/>
      <c r="H58" s="345"/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5"/>
      <c r="X58" s="345"/>
      <c r="Y58" s="345"/>
      <c r="Z58" s="345"/>
      <c r="AA58" s="345"/>
      <c r="AB58" s="345"/>
      <c r="AC58" s="345"/>
      <c r="AD58" s="345"/>
      <c r="AE58" s="345"/>
      <c r="AF58" s="345"/>
      <c r="AG58" s="345"/>
      <c r="AH58" s="345"/>
      <c r="AI58" s="345"/>
      <c r="AJ58" s="345"/>
      <c r="AK58" s="345"/>
      <c r="AL58" s="25"/>
      <c r="AM58" s="25"/>
    </row>
    <row r="59" spans="1:39" s="24" customFormat="1">
      <c r="B59" s="345"/>
      <c r="C59" s="345"/>
      <c r="D59" s="345"/>
      <c r="E59" s="345"/>
      <c r="F59" s="345"/>
      <c r="G59" s="345"/>
      <c r="H59" s="345"/>
      <c r="I59" s="345"/>
      <c r="J59" s="345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  <c r="AE59" s="345"/>
      <c r="AF59" s="345"/>
      <c r="AG59" s="345"/>
      <c r="AH59" s="345"/>
      <c r="AI59" s="345"/>
      <c r="AJ59" s="345"/>
      <c r="AK59" s="345"/>
      <c r="AL59" s="25"/>
      <c r="AM59" s="25"/>
    </row>
  </sheetData>
  <mergeCells count="52">
    <mergeCell ref="D5:E5"/>
    <mergeCell ref="B4:E4"/>
    <mergeCell ref="B3:E3"/>
    <mergeCell ref="N3:O3"/>
    <mergeCell ref="N5:O5"/>
    <mergeCell ref="N4:O4"/>
    <mergeCell ref="L5:M5"/>
    <mergeCell ref="J4:M4"/>
    <mergeCell ref="F4:G4"/>
    <mergeCell ref="H4:I4"/>
    <mergeCell ref="B5:C5"/>
    <mergeCell ref="F3:G3"/>
    <mergeCell ref="H3:I3"/>
    <mergeCell ref="F5:G5"/>
    <mergeCell ref="H5:I5"/>
    <mergeCell ref="J5:K5"/>
    <mergeCell ref="P4:Q4"/>
    <mergeCell ref="P5:Q5"/>
    <mergeCell ref="R5:S5"/>
    <mergeCell ref="R4:S4"/>
    <mergeCell ref="P3:Q3"/>
    <mergeCell ref="R3:S3"/>
    <mergeCell ref="T4:U4"/>
    <mergeCell ref="T5:U5"/>
    <mergeCell ref="T3:U3"/>
    <mergeCell ref="V3:W3"/>
    <mergeCell ref="V4:W4"/>
    <mergeCell ref="V5:W5"/>
    <mergeCell ref="AD5:AE5"/>
    <mergeCell ref="AD4:AE4"/>
    <mergeCell ref="X3:Y3"/>
    <mergeCell ref="X4:Y4"/>
    <mergeCell ref="X5:Y5"/>
    <mergeCell ref="Z5:AA5"/>
    <mergeCell ref="Z3:AA3"/>
    <mergeCell ref="Z4:AA4"/>
    <mergeCell ref="AJ3:AK3"/>
    <mergeCell ref="AJ4:AK4"/>
    <mergeCell ref="AJ5:AK5"/>
    <mergeCell ref="A3:A6"/>
    <mergeCell ref="AL3:AM5"/>
    <mergeCell ref="AF3:AG3"/>
    <mergeCell ref="AF4:AG4"/>
    <mergeCell ref="AF5:AG5"/>
    <mergeCell ref="AH4:AI4"/>
    <mergeCell ref="AH5:AI5"/>
    <mergeCell ref="AH3:AI3"/>
    <mergeCell ref="J3:M3"/>
    <mergeCell ref="AB4:AC4"/>
    <mergeCell ref="AB3:AC3"/>
    <mergeCell ref="AB5:AC5"/>
    <mergeCell ref="AD3:AE3"/>
  </mergeCells>
  <pageMargins left="0.19685039370078741" right="0.35433070866141736" top="0.74803149606299213" bottom="0.74803149606299213" header="0.31496062992125984" footer="0.31496062992125984"/>
  <pageSetup paperSize="8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38"/>
  <sheetViews>
    <sheetView showGridLines="0" tabSelected="1" zoomScale="80" zoomScaleNormal="80" workbookViewId="0">
      <pane xSplit="2" ySplit="4" topLeftCell="C134" activePane="bottomRight" state="frozen"/>
      <selection pane="topRight" activeCell="C1" sqref="C1"/>
      <selection pane="bottomLeft" activeCell="A2" sqref="A2"/>
      <selection pane="bottomRight" activeCell="I2" sqref="I2"/>
    </sheetView>
  </sheetViews>
  <sheetFormatPr defaultColWidth="9.140625" defaultRowHeight="12.75"/>
  <cols>
    <col min="1" max="1" width="9.140625" style="107" customWidth="1"/>
    <col min="2" max="2" width="52.42578125" style="1" customWidth="1"/>
    <col min="3" max="3" width="17" style="107" customWidth="1"/>
    <col min="4" max="4" width="12" style="107" customWidth="1"/>
    <col min="5" max="5" width="10.85546875" style="107" customWidth="1"/>
    <col min="6" max="6" width="8.42578125" style="107" customWidth="1"/>
    <col min="7" max="7" width="14.140625" style="107" customWidth="1"/>
    <col min="8" max="8" width="15.7109375" style="407" customWidth="1"/>
    <col min="9" max="9" width="18.7109375" style="407" customWidth="1"/>
    <col min="10" max="18" width="9.140625" style="407" customWidth="1"/>
    <col min="19" max="214" width="9.140625" style="1" customWidth="1"/>
    <col min="215" max="16384" width="9.140625" style="1"/>
  </cols>
  <sheetData>
    <row r="2" spans="1:18" ht="56.25" customHeight="1">
      <c r="A2" s="415" t="s">
        <v>225</v>
      </c>
      <c r="B2" s="415"/>
      <c r="C2" s="415"/>
      <c r="D2" s="415"/>
      <c r="E2" s="415"/>
      <c r="F2" s="415"/>
      <c r="G2" s="415"/>
    </row>
    <row r="3" spans="1:18">
      <c r="G3" s="404" t="s">
        <v>222</v>
      </c>
    </row>
    <row r="4" spans="1:18" s="6" customFormat="1" ht="105.75" customHeight="1">
      <c r="A4" s="398" t="s">
        <v>220</v>
      </c>
      <c r="B4" s="392" t="s">
        <v>221</v>
      </c>
      <c r="C4" s="405" t="s">
        <v>223</v>
      </c>
      <c r="D4" s="405" t="s">
        <v>218</v>
      </c>
      <c r="E4" s="392" t="s">
        <v>219</v>
      </c>
      <c r="F4" s="406" t="s">
        <v>224</v>
      </c>
      <c r="G4" s="406" t="s">
        <v>217</v>
      </c>
      <c r="H4" s="408"/>
      <c r="I4" s="408"/>
      <c r="J4" s="5"/>
      <c r="K4" s="5"/>
      <c r="L4" s="5"/>
      <c r="M4" s="5"/>
      <c r="N4" s="5"/>
      <c r="O4" s="5"/>
      <c r="P4" s="5"/>
      <c r="Q4" s="5"/>
      <c r="R4" s="5"/>
    </row>
    <row r="5" spans="1:18" s="6" customFormat="1">
      <c r="A5" s="394"/>
      <c r="B5" s="54" t="s">
        <v>210</v>
      </c>
      <c r="C5" s="389">
        <f>SUM(C6:C7)</f>
        <v>1893414</v>
      </c>
      <c r="D5" s="389">
        <f>SUM(D6:D7)</f>
        <v>1893414</v>
      </c>
      <c r="E5" s="389">
        <f t="shared" ref="E5" si="0">SUM(E6:E7)</f>
        <v>1893414</v>
      </c>
      <c r="F5" s="395">
        <f>E5/C5*100</f>
        <v>100</v>
      </c>
      <c r="G5" s="395">
        <f>E5/D5*100</f>
        <v>100</v>
      </c>
      <c r="H5" s="408"/>
      <c r="I5" s="408"/>
      <c r="J5" s="5"/>
      <c r="K5" s="5"/>
      <c r="L5" s="5"/>
      <c r="M5" s="5"/>
      <c r="N5" s="5"/>
      <c r="O5" s="5"/>
      <c r="P5" s="5"/>
      <c r="Q5" s="5"/>
      <c r="R5" s="5"/>
    </row>
    <row r="6" spans="1:18" s="6" customFormat="1" ht="25.5">
      <c r="A6" s="397">
        <v>777</v>
      </c>
      <c r="B6" s="364" t="s">
        <v>186</v>
      </c>
      <c r="C6" s="22">
        <v>1858053</v>
      </c>
      <c r="D6" s="22">
        <v>1858180</v>
      </c>
      <c r="E6" s="22">
        <v>1858180</v>
      </c>
      <c r="F6" s="401">
        <f t="shared" ref="F6:F8" si="1">E6/C6*100</f>
        <v>100.0068351118079</v>
      </c>
      <c r="G6" s="394">
        <f t="shared" ref="G6:G8" si="2">E6/D6*100</f>
        <v>100</v>
      </c>
      <c r="H6" s="408"/>
      <c r="I6" s="408"/>
      <c r="J6" s="5"/>
      <c r="K6" s="5"/>
      <c r="L6" s="5"/>
      <c r="M6" s="5"/>
      <c r="N6" s="5"/>
      <c r="O6" s="5"/>
      <c r="P6" s="5"/>
      <c r="Q6" s="5"/>
      <c r="R6" s="5"/>
    </row>
    <row r="7" spans="1:18" s="6" customFormat="1" ht="25.5">
      <c r="A7" s="397">
        <v>777</v>
      </c>
      <c r="B7" s="364" t="s">
        <v>188</v>
      </c>
      <c r="C7" s="22">
        <v>35361</v>
      </c>
      <c r="D7" s="22">
        <v>35234</v>
      </c>
      <c r="E7" s="22">
        <v>35234</v>
      </c>
      <c r="F7" s="401">
        <f t="shared" si="1"/>
        <v>99.64084726110687</v>
      </c>
      <c r="G7" s="394">
        <f t="shared" si="2"/>
        <v>100</v>
      </c>
      <c r="H7" s="408"/>
      <c r="I7" s="408"/>
      <c r="J7" s="5"/>
      <c r="K7" s="5"/>
      <c r="L7" s="5"/>
      <c r="M7" s="5"/>
      <c r="N7" s="5"/>
      <c r="O7" s="5"/>
      <c r="P7" s="5"/>
      <c r="Q7" s="5"/>
      <c r="R7" s="5"/>
    </row>
    <row r="8" spans="1:18" s="6" customFormat="1">
      <c r="A8" s="397"/>
      <c r="B8" s="399" t="s">
        <v>59</v>
      </c>
      <c r="C8" s="393">
        <f>SUM(C9:C44)</f>
        <v>12035870.061999999</v>
      </c>
      <c r="D8" s="393">
        <f>SUM(D9:D44)</f>
        <v>12166011.734699996</v>
      </c>
      <c r="E8" s="393">
        <f t="shared" ref="E8" si="3">SUM(E9:E44)</f>
        <v>12137241.430659994</v>
      </c>
      <c r="F8" s="402">
        <f t="shared" si="1"/>
        <v>100.84224379407391</v>
      </c>
      <c r="G8" s="402">
        <f t="shared" si="2"/>
        <v>99.763519017839315</v>
      </c>
      <c r="H8" s="409"/>
      <c r="I8" s="410" t="s">
        <v>24</v>
      </c>
      <c r="J8" s="5"/>
      <c r="K8" s="5"/>
      <c r="L8" s="5"/>
      <c r="M8" s="5"/>
      <c r="N8" s="5"/>
      <c r="O8" s="5"/>
      <c r="P8" s="5"/>
      <c r="Q8" s="5"/>
      <c r="R8" s="5"/>
    </row>
    <row r="9" spans="1:18" s="390" customFormat="1" ht="38.25">
      <c r="A9" s="397">
        <v>706</v>
      </c>
      <c r="B9" s="364" t="s">
        <v>31</v>
      </c>
      <c r="C9" s="22">
        <v>1753.662</v>
      </c>
      <c r="D9" s="22">
        <v>1763.02316</v>
      </c>
      <c r="E9" s="22">
        <v>1555.62346</v>
      </c>
      <c r="F9" s="403">
        <f t="shared" ref="F9:F72" si="4">E9/C9*100</f>
        <v>88.707143109675641</v>
      </c>
      <c r="G9" s="403">
        <f t="shared" ref="G9:G72" si="5">E9/D9*100</f>
        <v>88.23613298420878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s="6" customFormat="1" ht="25.5">
      <c r="A10" s="397">
        <v>707</v>
      </c>
      <c r="B10" s="364" t="s">
        <v>62</v>
      </c>
      <c r="C10" s="22">
        <v>385516</v>
      </c>
      <c r="D10" s="22">
        <v>324535</v>
      </c>
      <c r="E10" s="22">
        <v>322466.93610000005</v>
      </c>
      <c r="F10" s="403">
        <f t="shared" si="4"/>
        <v>83.645538991896586</v>
      </c>
      <c r="G10" s="403">
        <f t="shared" si="5"/>
        <v>99.362760904062753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s="6" customFormat="1" ht="38.25">
      <c r="A11" s="397">
        <v>707</v>
      </c>
      <c r="B11" s="364" t="s">
        <v>206</v>
      </c>
      <c r="C11" s="22">
        <v>5257</v>
      </c>
      <c r="D11" s="22">
        <v>5257</v>
      </c>
      <c r="E11" s="22">
        <v>5107.3860000000004</v>
      </c>
      <c r="F11" s="403">
        <f t="shared" si="4"/>
        <v>97.154004184896337</v>
      </c>
      <c r="G11" s="403">
        <f t="shared" si="5"/>
        <v>97.154004184896337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s="6" customFormat="1" ht="38.25">
      <c r="A12" s="397">
        <v>707</v>
      </c>
      <c r="B12" s="364" t="s">
        <v>64</v>
      </c>
      <c r="C12" s="22">
        <v>90000</v>
      </c>
      <c r="D12" s="22">
        <v>90682</v>
      </c>
      <c r="E12" s="22">
        <v>90682</v>
      </c>
      <c r="F12" s="403">
        <f t="shared" si="4"/>
        <v>100.75777777777776</v>
      </c>
      <c r="G12" s="403">
        <f t="shared" si="5"/>
        <v>100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s="6" customFormat="1" ht="51">
      <c r="A13" s="397">
        <v>710</v>
      </c>
      <c r="B13" s="364" t="s">
        <v>76</v>
      </c>
      <c r="C13" s="22">
        <v>3647374</v>
      </c>
      <c r="D13" s="22">
        <v>3754385</v>
      </c>
      <c r="E13" s="22">
        <v>3754385</v>
      </c>
      <c r="F13" s="403">
        <f t="shared" si="4"/>
        <v>102.93391903325515</v>
      </c>
      <c r="G13" s="403">
        <f t="shared" si="5"/>
        <v>100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s="6" customFormat="1" ht="63.75">
      <c r="A14" s="397">
        <v>710</v>
      </c>
      <c r="B14" s="364" t="s">
        <v>77</v>
      </c>
      <c r="C14" s="22">
        <v>50264</v>
      </c>
      <c r="D14" s="22">
        <v>50264</v>
      </c>
      <c r="E14" s="22">
        <v>50264</v>
      </c>
      <c r="F14" s="403">
        <f t="shared" si="4"/>
        <v>100</v>
      </c>
      <c r="G14" s="403">
        <f t="shared" si="5"/>
        <v>100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s="6" customFormat="1" ht="89.25">
      <c r="A15" s="397">
        <v>710</v>
      </c>
      <c r="B15" s="364" t="s">
        <v>78</v>
      </c>
      <c r="C15" s="22">
        <v>66595</v>
      </c>
      <c r="D15" s="22">
        <v>63321.2</v>
      </c>
      <c r="E15" s="22">
        <v>63321.2</v>
      </c>
      <c r="F15" s="403">
        <f t="shared" si="4"/>
        <v>95.084015316465198</v>
      </c>
      <c r="G15" s="403">
        <f t="shared" si="5"/>
        <v>100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s="6" customFormat="1" ht="51">
      <c r="A16" s="397">
        <v>710</v>
      </c>
      <c r="B16" s="364" t="s">
        <v>79</v>
      </c>
      <c r="C16" s="22">
        <v>177126</v>
      </c>
      <c r="D16" s="22">
        <v>212170</v>
      </c>
      <c r="E16" s="22">
        <v>212170</v>
      </c>
      <c r="F16" s="403">
        <f t="shared" si="4"/>
        <v>119.78478597156825</v>
      </c>
      <c r="G16" s="403">
        <f t="shared" si="5"/>
        <v>100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s="6" customFormat="1" ht="76.5">
      <c r="A17" s="397">
        <v>710</v>
      </c>
      <c r="B17" s="364" t="s">
        <v>80</v>
      </c>
      <c r="C17" s="22">
        <v>5752303</v>
      </c>
      <c r="D17" s="22">
        <v>5696273</v>
      </c>
      <c r="E17" s="22">
        <v>5696273</v>
      </c>
      <c r="F17" s="403">
        <f t="shared" si="4"/>
        <v>99.02595534345113</v>
      </c>
      <c r="G17" s="403">
        <f t="shared" si="5"/>
        <v>100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s="6" customFormat="1" ht="76.5">
      <c r="A18" s="397">
        <v>710</v>
      </c>
      <c r="B18" s="400" t="s">
        <v>81</v>
      </c>
      <c r="C18" s="22">
        <v>462661</v>
      </c>
      <c r="D18" s="22">
        <v>452816</v>
      </c>
      <c r="E18" s="22">
        <v>452816</v>
      </c>
      <c r="F18" s="403">
        <f t="shared" si="4"/>
        <v>97.872092093346964</v>
      </c>
      <c r="G18" s="403">
        <f t="shared" si="5"/>
        <v>100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s="6" customFormat="1" ht="51">
      <c r="A19" s="397">
        <v>710</v>
      </c>
      <c r="B19" s="400" t="s">
        <v>82</v>
      </c>
      <c r="C19" s="22">
        <v>66816</v>
      </c>
      <c r="D19" s="22">
        <v>67051</v>
      </c>
      <c r="E19" s="22">
        <v>67051</v>
      </c>
      <c r="F19" s="403">
        <f t="shared" si="4"/>
        <v>100.35171216475096</v>
      </c>
      <c r="G19" s="403">
        <f t="shared" si="5"/>
        <v>100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s="6" customFormat="1" ht="63.75">
      <c r="A20" s="397">
        <v>710</v>
      </c>
      <c r="B20" s="400" t="s">
        <v>83</v>
      </c>
      <c r="C20" s="22"/>
      <c r="D20" s="22">
        <v>3525</v>
      </c>
      <c r="E20" s="22">
        <v>3525</v>
      </c>
      <c r="F20" s="403"/>
      <c r="G20" s="403">
        <f t="shared" si="5"/>
        <v>100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s="6" customFormat="1" ht="76.5">
      <c r="A21" s="397">
        <v>710</v>
      </c>
      <c r="B21" s="400" t="s">
        <v>84</v>
      </c>
      <c r="C21" s="22"/>
      <c r="D21" s="22">
        <v>20113</v>
      </c>
      <c r="E21" s="22">
        <v>20113</v>
      </c>
      <c r="F21" s="403"/>
      <c r="G21" s="403">
        <f t="shared" si="5"/>
        <v>100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s="6" customFormat="1" ht="63.75">
      <c r="A22" s="397">
        <v>710</v>
      </c>
      <c r="B22" s="400" t="s">
        <v>85</v>
      </c>
      <c r="C22" s="22"/>
      <c r="D22" s="22">
        <v>8825</v>
      </c>
      <c r="E22" s="22">
        <v>8825</v>
      </c>
      <c r="F22" s="403"/>
      <c r="G22" s="403">
        <f t="shared" si="5"/>
        <v>100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s="6" customFormat="1" ht="63.75">
      <c r="A23" s="397">
        <v>710</v>
      </c>
      <c r="B23" s="400" t="s">
        <v>86</v>
      </c>
      <c r="C23" s="22"/>
      <c r="D23" s="22">
        <v>177</v>
      </c>
      <c r="E23" s="22">
        <v>177</v>
      </c>
      <c r="F23" s="403"/>
      <c r="G23" s="403">
        <f t="shared" si="5"/>
        <v>100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s="6" customFormat="1" ht="25.5">
      <c r="A24" s="397">
        <v>717</v>
      </c>
      <c r="B24" s="400" t="s">
        <v>142</v>
      </c>
      <c r="C24" s="22">
        <v>18927</v>
      </c>
      <c r="D24" s="22">
        <v>20777.29</v>
      </c>
      <c r="E24" s="22">
        <v>20769.43563</v>
      </c>
      <c r="F24" s="403">
        <f t="shared" si="4"/>
        <v>109.73443033761295</v>
      </c>
      <c r="G24" s="403">
        <f t="shared" si="5"/>
        <v>99.962197331798322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s="6" customFormat="1" ht="38.25">
      <c r="A25" s="397">
        <v>718</v>
      </c>
      <c r="B25" s="400" t="s">
        <v>149</v>
      </c>
      <c r="C25" s="22">
        <v>16290</v>
      </c>
      <c r="D25" s="22">
        <v>16289.9</v>
      </c>
      <c r="E25" s="22">
        <v>5409.4474600000003</v>
      </c>
      <c r="F25" s="403">
        <f t="shared" si="4"/>
        <v>33.20716672805402</v>
      </c>
      <c r="G25" s="403">
        <f t="shared" si="5"/>
        <v>33.20737057931602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s="6" customFormat="1" ht="25.5">
      <c r="A26" s="397">
        <v>724</v>
      </c>
      <c r="B26" s="400" t="s">
        <v>153</v>
      </c>
      <c r="C26" s="22">
        <v>41545.199999999997</v>
      </c>
      <c r="D26" s="22">
        <v>41545.199999999997</v>
      </c>
      <c r="E26" s="22">
        <v>41545.199999999997</v>
      </c>
      <c r="F26" s="403">
        <f t="shared" si="4"/>
        <v>100</v>
      </c>
      <c r="G26" s="403">
        <f t="shared" si="5"/>
        <v>100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s="6" customFormat="1" ht="38.25">
      <c r="A27" s="397">
        <v>724</v>
      </c>
      <c r="B27" s="400" t="s">
        <v>154</v>
      </c>
      <c r="C27" s="22">
        <v>46785</v>
      </c>
      <c r="D27" s="22">
        <v>46785</v>
      </c>
      <c r="E27" s="22">
        <v>46785</v>
      </c>
      <c r="F27" s="403">
        <f t="shared" si="4"/>
        <v>100</v>
      </c>
      <c r="G27" s="403">
        <f t="shared" si="5"/>
        <v>100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s="6" customFormat="1" ht="38.25">
      <c r="A28" s="397">
        <v>729</v>
      </c>
      <c r="B28" s="400" t="s">
        <v>156</v>
      </c>
      <c r="C28" s="22">
        <v>4639.2</v>
      </c>
      <c r="D28" s="22">
        <v>4639.2</v>
      </c>
      <c r="E28" s="22">
        <v>4639.2</v>
      </c>
      <c r="F28" s="403">
        <f t="shared" si="4"/>
        <v>100</v>
      </c>
      <c r="G28" s="403">
        <f t="shared" si="5"/>
        <v>100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s="6" customFormat="1" ht="38.25">
      <c r="A29" s="397">
        <v>732</v>
      </c>
      <c r="B29" s="400" t="s">
        <v>159</v>
      </c>
      <c r="C29" s="22"/>
      <c r="D29" s="22">
        <v>28231</v>
      </c>
      <c r="E29" s="22">
        <v>26685.250950000009</v>
      </c>
      <c r="F29" s="403"/>
      <c r="G29" s="403">
        <f t="shared" si="5"/>
        <v>94.524639403492642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s="6" customFormat="1" ht="63.75">
      <c r="A30" s="397">
        <v>733</v>
      </c>
      <c r="B30" s="400" t="s">
        <v>164</v>
      </c>
      <c r="C30" s="22">
        <v>152247</v>
      </c>
      <c r="D30" s="22">
        <v>151962.462</v>
      </c>
      <c r="E30" s="22">
        <v>151904.57</v>
      </c>
      <c r="F30" s="403">
        <f t="shared" si="4"/>
        <v>99.775082596044598</v>
      </c>
      <c r="G30" s="403">
        <f t="shared" si="5"/>
        <v>99.961903749624696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s="6" customFormat="1" ht="51">
      <c r="A31" s="397">
        <v>733</v>
      </c>
      <c r="B31" s="400" t="s">
        <v>165</v>
      </c>
      <c r="C31" s="22">
        <v>371102</v>
      </c>
      <c r="D31" s="22">
        <v>371385.83799999999</v>
      </c>
      <c r="E31" s="22">
        <v>370188.80552000005</v>
      </c>
      <c r="F31" s="403">
        <f t="shared" si="4"/>
        <v>99.75392358974085</v>
      </c>
      <c r="G31" s="403">
        <f t="shared" si="5"/>
        <v>99.677684941772085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s="6" customFormat="1" ht="38.25">
      <c r="A32" s="397">
        <v>733</v>
      </c>
      <c r="B32" s="400" t="s">
        <v>166</v>
      </c>
      <c r="C32" s="22">
        <v>6795</v>
      </c>
      <c r="D32" s="22">
        <v>7594.2404999999953</v>
      </c>
      <c r="E32" s="22">
        <v>7594.2404999999953</v>
      </c>
      <c r="F32" s="403">
        <f t="shared" si="4"/>
        <v>111.7621854304635</v>
      </c>
      <c r="G32" s="403">
        <f t="shared" si="5"/>
        <v>100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s="6" customFormat="1" ht="38.25">
      <c r="A33" s="397">
        <v>733</v>
      </c>
      <c r="B33" s="400" t="s">
        <v>167</v>
      </c>
      <c r="C33" s="22">
        <v>80750</v>
      </c>
      <c r="D33" s="22">
        <v>125927.777</v>
      </c>
      <c r="E33" s="22">
        <v>125417.35799999999</v>
      </c>
      <c r="F33" s="403">
        <f t="shared" si="4"/>
        <v>155.31561362229101</v>
      </c>
      <c r="G33" s="403">
        <f t="shared" si="5"/>
        <v>99.594673222890279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s="6" customFormat="1" ht="51">
      <c r="A34" s="397">
        <v>733</v>
      </c>
      <c r="B34" s="400" t="s">
        <v>168</v>
      </c>
      <c r="C34" s="22">
        <v>235394</v>
      </c>
      <c r="D34" s="22">
        <v>227034</v>
      </c>
      <c r="E34" s="22">
        <v>223435.96766999998</v>
      </c>
      <c r="F34" s="403">
        <f t="shared" si="4"/>
        <v>94.919992722839154</v>
      </c>
      <c r="G34" s="403">
        <f t="shared" si="5"/>
        <v>98.415201102037571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s="6" customFormat="1" ht="51">
      <c r="A35" s="397">
        <v>733</v>
      </c>
      <c r="B35" s="400" t="s">
        <v>177</v>
      </c>
      <c r="C35" s="22">
        <v>181541</v>
      </c>
      <c r="D35" s="22">
        <v>183349.72</v>
      </c>
      <c r="E35" s="22">
        <v>183316.83158000003</v>
      </c>
      <c r="F35" s="403">
        <f t="shared" si="4"/>
        <v>100.97819863281575</v>
      </c>
      <c r="G35" s="403">
        <f t="shared" si="5"/>
        <v>99.982062465107674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s="6" customFormat="1" ht="89.25">
      <c r="A36" s="397">
        <v>733</v>
      </c>
      <c r="B36" s="400" t="s">
        <v>178</v>
      </c>
      <c r="C36" s="22">
        <v>32634</v>
      </c>
      <c r="D36" s="22">
        <v>32955.9</v>
      </c>
      <c r="E36" s="22">
        <v>32955.9</v>
      </c>
      <c r="F36" s="403">
        <f t="shared" si="4"/>
        <v>100.98639455782315</v>
      </c>
      <c r="G36" s="403">
        <f t="shared" si="5"/>
        <v>100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s="6" customFormat="1" ht="89.25">
      <c r="A37" s="397">
        <v>733</v>
      </c>
      <c r="B37" s="400" t="s">
        <v>179</v>
      </c>
      <c r="C37" s="22">
        <v>4523</v>
      </c>
      <c r="D37" s="22">
        <v>4522.7440400000014</v>
      </c>
      <c r="E37" s="22">
        <v>3994.78566</v>
      </c>
      <c r="F37" s="403">
        <f t="shared" si="4"/>
        <v>88.321593190360375</v>
      </c>
      <c r="G37" s="403">
        <f t="shared" si="5"/>
        <v>88.326591659164492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s="6" customFormat="1" ht="76.5">
      <c r="A38" s="397">
        <v>733</v>
      </c>
      <c r="B38" s="400" t="s">
        <v>170</v>
      </c>
      <c r="C38" s="22">
        <v>7780</v>
      </c>
      <c r="D38" s="22">
        <v>7780.4</v>
      </c>
      <c r="E38" s="22">
        <v>6601.32</v>
      </c>
      <c r="F38" s="403">
        <f t="shared" si="4"/>
        <v>84.849871465295621</v>
      </c>
      <c r="G38" s="403">
        <f t="shared" si="5"/>
        <v>84.845509228317312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s="6" customFormat="1" ht="38.25">
      <c r="A39" s="397">
        <v>733</v>
      </c>
      <c r="B39" s="400" t="s">
        <v>171</v>
      </c>
      <c r="C39" s="22">
        <v>40580</v>
      </c>
      <c r="D39" s="22">
        <v>23903</v>
      </c>
      <c r="E39" s="22">
        <v>23764.752</v>
      </c>
      <c r="F39" s="403">
        <f t="shared" si="4"/>
        <v>58.562720551996058</v>
      </c>
      <c r="G39" s="403">
        <f t="shared" si="5"/>
        <v>99.421629084215368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s="6" customFormat="1" ht="51">
      <c r="A40" s="397">
        <v>733</v>
      </c>
      <c r="B40" s="400" t="s">
        <v>172</v>
      </c>
      <c r="C40" s="22"/>
      <c r="D40" s="22">
        <v>27555.3</v>
      </c>
      <c r="E40" s="22">
        <v>26405.279999999999</v>
      </c>
      <c r="F40" s="403"/>
      <c r="G40" s="403">
        <f t="shared" si="5"/>
        <v>95.826501616748857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s="6" customFormat="1" ht="25.5">
      <c r="A41" s="397">
        <v>733</v>
      </c>
      <c r="B41" s="400" t="s">
        <v>173</v>
      </c>
      <c r="C41" s="22">
        <v>3992</v>
      </c>
      <c r="D41" s="22">
        <v>7469</v>
      </c>
      <c r="E41" s="22">
        <v>2090.4180000000001</v>
      </c>
      <c r="F41" s="403">
        <f t="shared" si="4"/>
        <v>52.365180360721439</v>
      </c>
      <c r="G41" s="403">
        <f t="shared" si="5"/>
        <v>27.987923416789396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s="6" customFormat="1" ht="76.5">
      <c r="A42" s="397">
        <v>733</v>
      </c>
      <c r="B42" s="400" t="s">
        <v>170</v>
      </c>
      <c r="C42" s="22"/>
      <c r="D42" s="22">
        <v>141</v>
      </c>
      <c r="E42" s="22"/>
      <c r="F42" s="403"/>
      <c r="G42" s="403">
        <f t="shared" si="5"/>
        <v>0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s="6" customFormat="1" ht="25.5">
      <c r="A43" s="397">
        <v>777</v>
      </c>
      <c r="B43" s="364" t="s">
        <v>190</v>
      </c>
      <c r="C43" s="22">
        <v>52134</v>
      </c>
      <c r="D43" s="22">
        <v>52134</v>
      </c>
      <c r="E43" s="22">
        <v>52134</v>
      </c>
      <c r="F43" s="403">
        <f t="shared" si="4"/>
        <v>100</v>
      </c>
      <c r="G43" s="403">
        <f t="shared" si="5"/>
        <v>100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s="6" customFormat="1" ht="25.5">
      <c r="A44" s="397">
        <v>806</v>
      </c>
      <c r="B44" s="400" t="s">
        <v>197</v>
      </c>
      <c r="C44" s="22">
        <v>32546</v>
      </c>
      <c r="D44" s="22">
        <v>32871.54</v>
      </c>
      <c r="E44" s="22">
        <v>32871.522129999998</v>
      </c>
      <c r="F44" s="403">
        <f t="shared" si="4"/>
        <v>101.0001908990352</v>
      </c>
      <c r="G44" s="403">
        <f t="shared" si="5"/>
        <v>99.99994563686397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s="5" customFormat="1">
      <c r="A45" s="397"/>
      <c r="B45" s="411" t="s">
        <v>208</v>
      </c>
      <c r="C45" s="58">
        <f>SUM(C46:C122)</f>
        <v>14039762.393399999</v>
      </c>
      <c r="D45" s="58">
        <v>17761907.662439998</v>
      </c>
      <c r="E45" s="58">
        <v>15737739.854889994</v>
      </c>
      <c r="F45" s="412">
        <f t="shared" si="4"/>
        <v>112.09406123773293</v>
      </c>
      <c r="G45" s="412">
        <f t="shared" si="5"/>
        <v>88.60388283725635</v>
      </c>
    </row>
    <row r="46" spans="1:18" s="6" customFormat="1" ht="51">
      <c r="A46" s="394">
        <v>704</v>
      </c>
      <c r="B46" s="363" t="s">
        <v>2</v>
      </c>
      <c r="C46" s="22">
        <v>49991.7</v>
      </c>
      <c r="D46" s="22">
        <v>49991.7</v>
      </c>
      <c r="E46" s="22">
        <v>39986.339380000005</v>
      </c>
      <c r="F46" s="403">
        <f t="shared" si="4"/>
        <v>79.985956428767196</v>
      </c>
      <c r="G46" s="403">
        <f t="shared" si="5"/>
        <v>79.985956428767196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s="6" customFormat="1" ht="38.25">
      <c r="A47" s="394">
        <v>705</v>
      </c>
      <c r="B47" s="363" t="s">
        <v>55</v>
      </c>
      <c r="C47" s="22"/>
      <c r="D47" s="22">
        <v>5144.8559999999998</v>
      </c>
      <c r="E47" s="22">
        <v>4321.7199500000006</v>
      </c>
      <c r="F47" s="403"/>
      <c r="G47" s="403">
        <f t="shared" si="5"/>
        <v>84.000795163168817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s="388" customFormat="1" ht="51">
      <c r="A48" s="394">
        <v>706</v>
      </c>
      <c r="B48" s="363" t="s">
        <v>29</v>
      </c>
      <c r="C48" s="22">
        <v>502862</v>
      </c>
      <c r="D48" s="22">
        <v>393458.92490000004</v>
      </c>
      <c r="E48" s="22">
        <v>340509.35539000004</v>
      </c>
      <c r="F48" s="403">
        <f t="shared" si="4"/>
        <v>67.714274570359265</v>
      </c>
      <c r="G48" s="403">
        <f t="shared" si="5"/>
        <v>86.542542014148623</v>
      </c>
      <c r="H48" s="408"/>
      <c r="I48" s="408"/>
      <c r="J48" s="408"/>
      <c r="K48" s="408"/>
      <c r="L48" s="408"/>
      <c r="M48" s="408"/>
      <c r="N48" s="408"/>
      <c r="O48" s="408"/>
      <c r="P48" s="408"/>
      <c r="Q48" s="408"/>
      <c r="R48" s="408"/>
    </row>
    <row r="49" spans="1:18" s="6" customFormat="1" ht="63.75">
      <c r="A49" s="394">
        <v>706</v>
      </c>
      <c r="B49" s="361" t="s">
        <v>30</v>
      </c>
      <c r="C49" s="22">
        <v>184140</v>
      </c>
      <c r="D49" s="22">
        <v>184140</v>
      </c>
      <c r="E49" s="22">
        <v>184139.99901</v>
      </c>
      <c r="F49" s="403">
        <f t="shared" si="4"/>
        <v>99.999999462365594</v>
      </c>
      <c r="G49" s="403">
        <f t="shared" si="5"/>
        <v>99.999999462365594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s="6" customFormat="1" ht="25.5">
      <c r="A50" s="394">
        <v>706</v>
      </c>
      <c r="B50" s="361" t="s">
        <v>32</v>
      </c>
      <c r="C50" s="22">
        <v>110650</v>
      </c>
      <c r="D50" s="22">
        <v>69182</v>
      </c>
      <c r="E50" s="22">
        <v>69181.814639999997</v>
      </c>
      <c r="F50" s="403">
        <f t="shared" si="4"/>
        <v>62.52310405784003</v>
      </c>
      <c r="G50" s="403">
        <f t="shared" si="5"/>
        <v>99.999732069035304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s="6" customFormat="1" ht="38.25">
      <c r="A51" s="394">
        <v>706</v>
      </c>
      <c r="B51" s="361" t="s">
        <v>202</v>
      </c>
      <c r="C51" s="22">
        <v>2390513</v>
      </c>
      <c r="D51" s="22">
        <v>3855947.15662</v>
      </c>
      <c r="E51" s="22">
        <v>3777581.1367699988</v>
      </c>
      <c r="F51" s="403">
        <f t="shared" si="4"/>
        <v>158.02386921844806</v>
      </c>
      <c r="G51" s="403">
        <f t="shared" si="5"/>
        <v>97.967658355601159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s="6" customFormat="1" ht="102">
      <c r="A52" s="394">
        <v>706</v>
      </c>
      <c r="B52" s="361" t="s">
        <v>211</v>
      </c>
      <c r="C52" s="22">
        <v>71371</v>
      </c>
      <c r="D52" s="22"/>
      <c r="E52" s="22"/>
      <c r="F52" s="403">
        <f t="shared" si="4"/>
        <v>0</v>
      </c>
      <c r="G52" s="403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s="388" customFormat="1" ht="51">
      <c r="A53" s="394">
        <v>707</v>
      </c>
      <c r="B53" s="361" t="s">
        <v>205</v>
      </c>
      <c r="C53" s="22"/>
      <c r="D53" s="22">
        <v>26761.630499999999</v>
      </c>
      <c r="E53" s="22">
        <v>25839.250219999998</v>
      </c>
      <c r="F53" s="403"/>
      <c r="G53" s="403">
        <f t="shared" si="5"/>
        <v>96.553347973323227</v>
      </c>
      <c r="H53" s="408"/>
      <c r="I53" s="408"/>
      <c r="J53" s="408"/>
      <c r="K53" s="408"/>
      <c r="L53" s="408"/>
      <c r="M53" s="408"/>
      <c r="N53" s="408"/>
      <c r="O53" s="408"/>
      <c r="P53" s="408"/>
      <c r="Q53" s="408"/>
      <c r="R53" s="408"/>
    </row>
    <row r="54" spans="1:18" s="6" customFormat="1">
      <c r="A54" s="394">
        <v>707</v>
      </c>
      <c r="B54" s="361" t="s">
        <v>63</v>
      </c>
      <c r="C54" s="22">
        <v>495860</v>
      </c>
      <c r="D54" s="22">
        <v>567519.42425999988</v>
      </c>
      <c r="E54" s="22">
        <v>566235.88842999993</v>
      </c>
      <c r="F54" s="403">
        <f t="shared" si="4"/>
        <v>114.19269318557656</v>
      </c>
      <c r="G54" s="403">
        <f t="shared" si="5"/>
        <v>99.773834026619696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s="6" customFormat="1" ht="52.5" customHeight="1">
      <c r="A55" s="394">
        <v>710</v>
      </c>
      <c r="B55" s="361" t="s">
        <v>212</v>
      </c>
      <c r="C55" s="22">
        <v>4139</v>
      </c>
      <c r="D55" s="22"/>
      <c r="E55" s="22"/>
      <c r="F55" s="403">
        <f t="shared" si="4"/>
        <v>0</v>
      </c>
      <c r="G55" s="403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s="6" customFormat="1" ht="52.5" customHeight="1">
      <c r="A56" s="394">
        <v>710</v>
      </c>
      <c r="B56" s="361" t="s">
        <v>213</v>
      </c>
      <c r="C56" s="22">
        <v>2228.6</v>
      </c>
      <c r="D56" s="22"/>
      <c r="E56" s="22"/>
      <c r="F56" s="403">
        <f t="shared" si="4"/>
        <v>0</v>
      </c>
      <c r="G56" s="40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s="6" customFormat="1" ht="52.5" customHeight="1">
      <c r="A57" s="394">
        <v>710</v>
      </c>
      <c r="B57" s="362" t="s">
        <v>214</v>
      </c>
      <c r="C57" s="22">
        <v>64010</v>
      </c>
      <c r="D57" s="22"/>
      <c r="E57" s="22"/>
      <c r="F57" s="403">
        <f t="shared" si="4"/>
        <v>0</v>
      </c>
      <c r="G57" s="403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s="388" customFormat="1" ht="63.75">
      <c r="A58" s="394">
        <v>710</v>
      </c>
      <c r="B58" s="361" t="s">
        <v>68</v>
      </c>
      <c r="C58" s="22">
        <v>3680</v>
      </c>
      <c r="D58" s="22">
        <v>2938</v>
      </c>
      <c r="E58" s="22">
        <v>2878.7102300000001</v>
      </c>
      <c r="F58" s="403">
        <f t="shared" si="4"/>
        <v>78.225821467391313</v>
      </c>
      <c r="G58" s="403">
        <f t="shared" si="5"/>
        <v>97.981968345813485</v>
      </c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408"/>
    </row>
    <row r="59" spans="1:18" s="6" customFormat="1" ht="76.5">
      <c r="A59" s="394">
        <v>710</v>
      </c>
      <c r="B59" s="361" t="s">
        <v>69</v>
      </c>
      <c r="C59" s="22">
        <v>18629</v>
      </c>
      <c r="D59" s="22">
        <v>18629</v>
      </c>
      <c r="E59" s="22">
        <v>18598.713509999998</v>
      </c>
      <c r="F59" s="403">
        <f t="shared" si="4"/>
        <v>99.83742288904395</v>
      </c>
      <c r="G59" s="403">
        <f t="shared" si="5"/>
        <v>99.83742288904395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s="6" customFormat="1" ht="51">
      <c r="A60" s="394">
        <v>710</v>
      </c>
      <c r="B60" s="361" t="s">
        <v>70</v>
      </c>
      <c r="C60" s="22">
        <v>2012</v>
      </c>
      <c r="D60" s="22">
        <v>2012</v>
      </c>
      <c r="E60" s="22">
        <v>1979.55</v>
      </c>
      <c r="F60" s="403">
        <f t="shared" si="4"/>
        <v>98.387176938369777</v>
      </c>
      <c r="G60" s="403">
        <f t="shared" si="5"/>
        <v>98.387176938369777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s="6" customFormat="1" ht="89.25">
      <c r="A61" s="394">
        <v>710</v>
      </c>
      <c r="B61" s="361" t="s">
        <v>89</v>
      </c>
      <c r="C61" s="22"/>
      <c r="D61" s="22">
        <v>15915.224</v>
      </c>
      <c r="E61" s="22">
        <v>0</v>
      </c>
      <c r="F61" s="403"/>
      <c r="G61" s="403">
        <f t="shared" si="5"/>
        <v>0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s="6" customFormat="1" ht="76.5">
      <c r="A62" s="394">
        <v>710</v>
      </c>
      <c r="B62" s="361" t="s">
        <v>71</v>
      </c>
      <c r="C62" s="22"/>
      <c r="D62" s="22">
        <v>119600</v>
      </c>
      <c r="E62" s="22">
        <v>119002</v>
      </c>
      <c r="F62" s="403"/>
      <c r="G62" s="403">
        <f t="shared" si="5"/>
        <v>99.5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s="6" customFormat="1" ht="89.25">
      <c r="A63" s="394">
        <v>710</v>
      </c>
      <c r="B63" s="361" t="s">
        <v>72</v>
      </c>
      <c r="C63" s="22">
        <v>250277</v>
      </c>
      <c r="D63" s="22">
        <v>281643.89300000004</v>
      </c>
      <c r="E63" s="22">
        <v>261428.83142000006</v>
      </c>
      <c r="F63" s="403">
        <f t="shared" si="4"/>
        <v>104.45579554653446</v>
      </c>
      <c r="G63" s="403">
        <f t="shared" si="5"/>
        <v>92.822474734078469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s="6" customFormat="1" ht="38.25">
      <c r="A64" s="394">
        <v>710</v>
      </c>
      <c r="B64" s="361" t="s">
        <v>73</v>
      </c>
      <c r="C64" s="22">
        <v>8888.6</v>
      </c>
      <c r="D64" s="22">
        <v>8888.6</v>
      </c>
      <c r="E64" s="22">
        <v>8888.0248700000011</v>
      </c>
      <c r="F64" s="403">
        <f t="shared" si="4"/>
        <v>99.993529577211277</v>
      </c>
      <c r="G64" s="403">
        <f t="shared" si="5"/>
        <v>99.993529577211277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s="6" customFormat="1" ht="51">
      <c r="A65" s="394">
        <v>710</v>
      </c>
      <c r="B65" s="361" t="s">
        <v>74</v>
      </c>
      <c r="C65" s="22"/>
      <c r="D65" s="22">
        <v>4701</v>
      </c>
      <c r="E65" s="22">
        <v>4232.2593699999998</v>
      </c>
      <c r="F65" s="403"/>
      <c r="G65" s="403">
        <f t="shared" si="5"/>
        <v>90.028916613486487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s="6" customFormat="1">
      <c r="A66" s="396">
        <v>710</v>
      </c>
      <c r="B66" s="361" t="s">
        <v>75</v>
      </c>
      <c r="C66" s="22"/>
      <c r="D66" s="391">
        <v>73742</v>
      </c>
      <c r="E66" s="22">
        <v>98534.21123999999</v>
      </c>
      <c r="F66" s="403"/>
      <c r="G66" s="403">
        <f t="shared" si="5"/>
        <v>133.62020455100213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s="388" customFormat="1" ht="25.5">
      <c r="A67" s="394">
        <v>711</v>
      </c>
      <c r="B67" s="361" t="s">
        <v>99</v>
      </c>
      <c r="C67" s="22">
        <v>20800</v>
      </c>
      <c r="D67" s="22">
        <v>150029.76000000001</v>
      </c>
      <c r="E67" s="22">
        <v>136764.69303999998</v>
      </c>
      <c r="F67" s="403">
        <f t="shared" si="4"/>
        <v>657.52256269230759</v>
      </c>
      <c r="G67" s="403">
        <f t="shared" si="5"/>
        <v>91.158376204827604</v>
      </c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408"/>
    </row>
    <row r="68" spans="1:18" s="6" customFormat="1" ht="51">
      <c r="A68" s="394">
        <v>711</v>
      </c>
      <c r="B68" s="361" t="s">
        <v>98</v>
      </c>
      <c r="C68" s="22"/>
      <c r="D68" s="22">
        <v>17067.37</v>
      </c>
      <c r="E68" s="22">
        <v>17067.312320000001</v>
      </c>
      <c r="F68" s="403"/>
      <c r="G68" s="403">
        <f t="shared" si="5"/>
        <v>99.999662045177445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s="6" customFormat="1" ht="38.25">
      <c r="A69" s="394">
        <v>711</v>
      </c>
      <c r="B69" s="361" t="s">
        <v>91</v>
      </c>
      <c r="C69" s="22">
        <v>1912.7</v>
      </c>
      <c r="D69" s="22">
        <v>1912.7</v>
      </c>
      <c r="E69" s="22">
        <v>1912.1534799999999</v>
      </c>
      <c r="F69" s="403">
        <f t="shared" si="4"/>
        <v>99.97142677889893</v>
      </c>
      <c r="G69" s="403">
        <f t="shared" si="5"/>
        <v>99.97142677889893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s="388" customFormat="1" ht="25.5">
      <c r="A70" s="394">
        <v>712</v>
      </c>
      <c r="B70" s="361" t="s">
        <v>117</v>
      </c>
      <c r="C70" s="22">
        <v>55068.553399999997</v>
      </c>
      <c r="D70" s="22">
        <v>55068.553399999997</v>
      </c>
      <c r="E70" s="22">
        <v>55068.553399999997</v>
      </c>
      <c r="F70" s="403">
        <f t="shared" si="4"/>
        <v>100</v>
      </c>
      <c r="G70" s="403">
        <f t="shared" si="5"/>
        <v>100</v>
      </c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408"/>
    </row>
    <row r="71" spans="1:18" s="6" customFormat="1" ht="38.25">
      <c r="A71" s="394">
        <v>712</v>
      </c>
      <c r="B71" s="361" t="s">
        <v>101</v>
      </c>
      <c r="C71" s="22">
        <v>151606</v>
      </c>
      <c r="D71" s="22">
        <v>341227.80922000005</v>
      </c>
      <c r="E71" s="22">
        <v>248590.62416000001</v>
      </c>
      <c r="F71" s="403">
        <f t="shared" si="4"/>
        <v>163.97149463741542</v>
      </c>
      <c r="G71" s="403">
        <f t="shared" si="5"/>
        <v>72.851806752868143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s="6" customFormat="1" ht="25.5">
      <c r="A72" s="394">
        <v>712</v>
      </c>
      <c r="B72" s="361" t="s">
        <v>109</v>
      </c>
      <c r="C72" s="22">
        <v>56668.81</v>
      </c>
      <c r="D72" s="22">
        <v>56668.81</v>
      </c>
      <c r="E72" s="22">
        <v>56668.81</v>
      </c>
      <c r="F72" s="403">
        <f t="shared" si="4"/>
        <v>100</v>
      </c>
      <c r="G72" s="403">
        <f t="shared" si="5"/>
        <v>100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s="6" customFormat="1" ht="38.25">
      <c r="A73" s="394">
        <v>712</v>
      </c>
      <c r="B73" s="361" t="s">
        <v>110</v>
      </c>
      <c r="C73" s="22"/>
      <c r="D73" s="22">
        <v>29135.043510000003</v>
      </c>
      <c r="E73" s="22">
        <v>21315.507960000003</v>
      </c>
      <c r="F73" s="403"/>
      <c r="G73" s="403">
        <f t="shared" ref="G73:G136" si="6">E73/D73*100</f>
        <v>73.161064450389077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s="6" customFormat="1" ht="38.25">
      <c r="A74" s="394">
        <v>712</v>
      </c>
      <c r="B74" s="361" t="s">
        <v>118</v>
      </c>
      <c r="C74" s="22">
        <v>297000</v>
      </c>
      <c r="D74" s="22">
        <v>308000</v>
      </c>
      <c r="E74" s="22">
        <v>266870.38368999999</v>
      </c>
      <c r="F74" s="403">
        <f t="shared" ref="F74:F135" si="7">E74/C74*100</f>
        <v>89.855348043771045</v>
      </c>
      <c r="G74" s="403">
        <f t="shared" si="6"/>
        <v>86.646228470779221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s="6" customFormat="1" ht="63.75">
      <c r="A75" s="394">
        <v>712</v>
      </c>
      <c r="B75" s="361" t="s">
        <v>111</v>
      </c>
      <c r="C75" s="22"/>
      <c r="D75" s="22">
        <v>123409.16009999999</v>
      </c>
      <c r="E75" s="22">
        <v>123409.16009999999</v>
      </c>
      <c r="F75" s="403"/>
      <c r="G75" s="403">
        <f t="shared" si="6"/>
        <v>100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s="6" customFormat="1" ht="51">
      <c r="A76" s="394">
        <v>712</v>
      </c>
      <c r="B76" s="361" t="s">
        <v>112</v>
      </c>
      <c r="C76" s="22"/>
      <c r="D76" s="22">
        <v>69425.008879999994</v>
      </c>
      <c r="E76" s="22">
        <v>69425.008879999994</v>
      </c>
      <c r="F76" s="403"/>
      <c r="G76" s="403">
        <f t="shared" si="6"/>
        <v>100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s="6" customFormat="1" ht="25.5">
      <c r="A77" s="394">
        <v>712</v>
      </c>
      <c r="B77" s="361" t="s">
        <v>119</v>
      </c>
      <c r="C77" s="22">
        <v>385138</v>
      </c>
      <c r="D77" s="22">
        <v>251147.31840000002</v>
      </c>
      <c r="E77" s="22">
        <v>250096.55231999999</v>
      </c>
      <c r="F77" s="403">
        <f t="shared" si="7"/>
        <v>64.936867387793455</v>
      </c>
      <c r="G77" s="403">
        <f t="shared" si="6"/>
        <v>99.581613657396701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s="6" customFormat="1" ht="38.25">
      <c r="A78" s="394">
        <v>712</v>
      </c>
      <c r="B78" s="361" t="s">
        <v>120</v>
      </c>
      <c r="C78" s="22"/>
      <c r="D78" s="22">
        <v>50928.741999999998</v>
      </c>
      <c r="E78" s="22">
        <v>41013.742640000004</v>
      </c>
      <c r="F78" s="403"/>
      <c r="G78" s="403">
        <f t="shared" si="6"/>
        <v>80.531623262950419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s="6" customFormat="1">
      <c r="A79" s="394">
        <v>712</v>
      </c>
      <c r="B79" s="361" t="s">
        <v>121</v>
      </c>
      <c r="C79" s="22">
        <v>587475</v>
      </c>
      <c r="D79" s="22">
        <v>568169.18530999997</v>
      </c>
      <c r="E79" s="22">
        <v>127130.05972</v>
      </c>
      <c r="F79" s="403">
        <f t="shared" si="7"/>
        <v>21.640079955742799</v>
      </c>
      <c r="G79" s="403">
        <f t="shared" si="6"/>
        <v>22.375388001838978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s="6" customFormat="1" ht="25.5">
      <c r="A80" s="394">
        <v>712</v>
      </c>
      <c r="B80" s="361" t="s">
        <v>113</v>
      </c>
      <c r="C80" s="22">
        <v>1383132</v>
      </c>
      <c r="D80" s="22">
        <v>414939.51299999998</v>
      </c>
      <c r="E80" s="22">
        <v>392004.89532999997</v>
      </c>
      <c r="F80" s="403">
        <f t="shared" si="7"/>
        <v>28.341828208009069</v>
      </c>
      <c r="G80" s="403">
        <f t="shared" si="6"/>
        <v>94.472780501383582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s="6" customFormat="1" ht="25.5">
      <c r="A81" s="394">
        <v>712</v>
      </c>
      <c r="B81" s="361" t="s">
        <v>113</v>
      </c>
      <c r="C81" s="22"/>
      <c r="D81" s="22">
        <v>968192.2</v>
      </c>
      <c r="E81" s="22">
        <v>914678.09207999997</v>
      </c>
      <c r="F81" s="403"/>
      <c r="G81" s="403">
        <f t="shared" si="6"/>
        <v>94.472780516100002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s="6" customFormat="1" ht="38.25">
      <c r="A82" s="394">
        <v>712</v>
      </c>
      <c r="B82" s="361" t="s">
        <v>122</v>
      </c>
      <c r="C82" s="22">
        <v>20000</v>
      </c>
      <c r="D82" s="22">
        <v>11476.5</v>
      </c>
      <c r="E82" s="22">
        <v>0</v>
      </c>
      <c r="F82" s="403">
        <f t="shared" si="7"/>
        <v>0</v>
      </c>
      <c r="G82" s="403">
        <f t="shared" si="6"/>
        <v>0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s="6" customFormat="1" ht="25.5">
      <c r="A83" s="394">
        <v>712</v>
      </c>
      <c r="B83" s="361" t="s">
        <v>123</v>
      </c>
      <c r="C83" s="22">
        <v>116198</v>
      </c>
      <c r="D83" s="22">
        <v>218453.24424999999</v>
      </c>
      <c r="E83" s="22">
        <v>195557.49125999998</v>
      </c>
      <c r="F83" s="403">
        <f t="shared" si="7"/>
        <v>168.29677899791733</v>
      </c>
      <c r="G83" s="403">
        <f t="shared" si="6"/>
        <v>89.519151766957563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s="6" customFormat="1" ht="38.25">
      <c r="A84" s="394">
        <v>712</v>
      </c>
      <c r="B84" s="361" t="s">
        <v>114</v>
      </c>
      <c r="C84" s="22">
        <v>745891</v>
      </c>
      <c r="D84" s="22">
        <v>595890.62</v>
      </c>
      <c r="E84" s="22">
        <v>494441.28593999997</v>
      </c>
      <c r="F84" s="403">
        <f t="shared" si="7"/>
        <v>66.288678364533155</v>
      </c>
      <c r="G84" s="403">
        <f t="shared" si="6"/>
        <v>82.975175199099453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s="6" customFormat="1" ht="51">
      <c r="A85" s="394">
        <v>712</v>
      </c>
      <c r="B85" s="361" t="s">
        <v>115</v>
      </c>
      <c r="C85" s="22"/>
      <c r="D85" s="22">
        <v>25420.175489999998</v>
      </c>
      <c r="E85" s="22">
        <v>993.28872999999999</v>
      </c>
      <c r="F85" s="403"/>
      <c r="G85" s="403">
        <f t="shared" si="6"/>
        <v>3.9074817968536379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s="6" customFormat="1" ht="38.25">
      <c r="A86" s="394">
        <v>712</v>
      </c>
      <c r="B86" s="361" t="s">
        <v>124</v>
      </c>
      <c r="C86" s="22">
        <v>85664</v>
      </c>
      <c r="D86" s="22">
        <v>140303.67588</v>
      </c>
      <c r="E86" s="22">
        <v>36317.932560000001</v>
      </c>
      <c r="F86" s="403">
        <f t="shared" si="7"/>
        <v>42.395793518864402</v>
      </c>
      <c r="G86" s="403">
        <f t="shared" si="6"/>
        <v>25.885232394810725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s="6" customFormat="1" ht="63.75">
      <c r="A87" s="394">
        <v>712</v>
      </c>
      <c r="B87" s="361" t="s">
        <v>116</v>
      </c>
      <c r="C87" s="22"/>
      <c r="D87" s="22">
        <v>645440</v>
      </c>
      <c r="E87" s="22">
        <v>126381.76131</v>
      </c>
      <c r="F87" s="403"/>
      <c r="G87" s="403">
        <f t="shared" si="6"/>
        <v>19.580714134543879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s="6" customFormat="1" ht="63.75">
      <c r="A88" s="394">
        <v>712</v>
      </c>
      <c r="B88" s="361" t="s">
        <v>127</v>
      </c>
      <c r="C88" s="22"/>
      <c r="D88" s="22">
        <v>40116.875</v>
      </c>
      <c r="E88" s="22">
        <v>14800.34433</v>
      </c>
      <c r="F88" s="403"/>
      <c r="G88" s="403">
        <f t="shared" si="6"/>
        <v>36.893063903905777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s="6" customFormat="1" ht="38.25">
      <c r="A89" s="394">
        <v>712</v>
      </c>
      <c r="B89" s="361" t="s">
        <v>125</v>
      </c>
      <c r="C89" s="22"/>
      <c r="D89" s="22">
        <v>33024.332999999999</v>
      </c>
      <c r="E89" s="22">
        <v>11042.298490000001</v>
      </c>
      <c r="F89" s="403"/>
      <c r="G89" s="403">
        <f t="shared" si="6"/>
        <v>33.436855454431139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s="388" customFormat="1" ht="38.25">
      <c r="A90" s="394">
        <v>713</v>
      </c>
      <c r="B90" s="361" t="s">
        <v>101</v>
      </c>
      <c r="C90" s="22"/>
      <c r="D90" s="22">
        <v>76638.851309999998</v>
      </c>
      <c r="E90" s="22">
        <v>72760.520470000003</v>
      </c>
      <c r="F90" s="403"/>
      <c r="G90" s="403">
        <f t="shared" si="6"/>
        <v>94.939471594749818</v>
      </c>
      <c r="H90" s="408"/>
      <c r="I90" s="408"/>
      <c r="J90" s="408"/>
      <c r="K90" s="408"/>
      <c r="L90" s="408"/>
      <c r="M90" s="408"/>
      <c r="N90" s="408"/>
      <c r="O90" s="408"/>
      <c r="P90" s="408"/>
      <c r="Q90" s="408"/>
      <c r="R90" s="408"/>
    </row>
    <row r="91" spans="1:18" s="6" customFormat="1" ht="25.5">
      <c r="A91" s="394">
        <v>713</v>
      </c>
      <c r="B91" s="361" t="s">
        <v>102</v>
      </c>
      <c r="C91" s="22"/>
      <c r="D91" s="22">
        <v>3546.7515699999999</v>
      </c>
      <c r="E91" s="22">
        <v>3546.7515699999999</v>
      </c>
      <c r="F91" s="403"/>
      <c r="G91" s="403">
        <f t="shared" si="6"/>
        <v>100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s="6" customFormat="1" ht="25.5">
      <c r="A92" s="394">
        <v>713</v>
      </c>
      <c r="B92" s="361" t="s">
        <v>103</v>
      </c>
      <c r="C92" s="22"/>
      <c r="D92" s="22">
        <v>14000</v>
      </c>
      <c r="E92" s="22">
        <v>14000</v>
      </c>
      <c r="F92" s="403"/>
      <c r="G92" s="403">
        <f t="shared" si="6"/>
        <v>100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s="6" customFormat="1" ht="51">
      <c r="A93" s="394">
        <v>713</v>
      </c>
      <c r="B93" s="361" t="s">
        <v>104</v>
      </c>
      <c r="C93" s="22">
        <v>13175</v>
      </c>
      <c r="D93" s="22">
        <v>92390.18</v>
      </c>
      <c r="E93" s="22">
        <v>75365.046489999993</v>
      </c>
      <c r="F93" s="403">
        <f t="shared" si="7"/>
        <v>572.03071339658436</v>
      </c>
      <c r="G93" s="403">
        <f t="shared" si="6"/>
        <v>81.572572420575426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s="6" customFormat="1" ht="25.5">
      <c r="A94" s="394">
        <v>713</v>
      </c>
      <c r="B94" s="361" t="s">
        <v>105</v>
      </c>
      <c r="C94" s="22">
        <v>1903</v>
      </c>
      <c r="D94" s="22">
        <v>1903.1</v>
      </c>
      <c r="E94" s="22">
        <v>1903.1</v>
      </c>
      <c r="F94" s="403">
        <f t="shared" si="7"/>
        <v>100.00525486074619</v>
      </c>
      <c r="G94" s="403">
        <f t="shared" si="6"/>
        <v>100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s="388" customFormat="1" ht="89.25">
      <c r="A95" s="394">
        <v>714</v>
      </c>
      <c r="B95" s="361" t="s">
        <v>107</v>
      </c>
      <c r="C95" s="22">
        <v>6951.9</v>
      </c>
      <c r="D95" s="22">
        <v>6951.9</v>
      </c>
      <c r="E95" s="22">
        <v>5133.9105999999992</v>
      </c>
      <c r="F95" s="403">
        <f t="shared" si="7"/>
        <v>73.849028323192215</v>
      </c>
      <c r="G95" s="403">
        <f t="shared" si="6"/>
        <v>73.849028323192215</v>
      </c>
      <c r="H95" s="408"/>
      <c r="I95" s="408"/>
      <c r="J95" s="408"/>
      <c r="K95" s="408"/>
      <c r="L95" s="408"/>
      <c r="M95" s="408"/>
      <c r="N95" s="408"/>
      <c r="O95" s="408"/>
      <c r="P95" s="408"/>
      <c r="Q95" s="408"/>
      <c r="R95" s="408"/>
    </row>
    <row r="96" spans="1:18" s="388" customFormat="1" ht="63.75">
      <c r="A96" s="394">
        <v>714</v>
      </c>
      <c r="B96" s="361" t="s">
        <v>215</v>
      </c>
      <c r="C96" s="22">
        <v>4127</v>
      </c>
      <c r="D96" s="22"/>
      <c r="E96" s="22"/>
      <c r="F96" s="403">
        <f t="shared" si="7"/>
        <v>0</v>
      </c>
      <c r="G96" s="403"/>
      <c r="H96" s="408"/>
      <c r="I96" s="408"/>
      <c r="J96" s="408"/>
      <c r="K96" s="408"/>
      <c r="L96" s="408"/>
      <c r="M96" s="408"/>
      <c r="N96" s="408"/>
      <c r="O96" s="408"/>
      <c r="P96" s="408"/>
      <c r="Q96" s="408"/>
      <c r="R96" s="408"/>
    </row>
    <row r="97" spans="1:18" s="388" customFormat="1" ht="38.25">
      <c r="A97" s="394">
        <v>716</v>
      </c>
      <c r="B97" s="361" t="s">
        <v>129</v>
      </c>
      <c r="C97" s="22">
        <v>882141.23100000003</v>
      </c>
      <c r="D97" s="22">
        <v>882141.23100000003</v>
      </c>
      <c r="E97" s="22">
        <v>873615.17478</v>
      </c>
      <c r="F97" s="403">
        <f t="shared" si="7"/>
        <v>99.033481723744515</v>
      </c>
      <c r="G97" s="403">
        <f t="shared" si="6"/>
        <v>99.033481723744515</v>
      </c>
      <c r="H97" s="408"/>
      <c r="I97" s="408"/>
      <c r="J97" s="408"/>
      <c r="K97" s="408"/>
      <c r="L97" s="408"/>
      <c r="M97" s="408"/>
      <c r="N97" s="408"/>
      <c r="O97" s="408"/>
      <c r="P97" s="408"/>
      <c r="Q97" s="408"/>
      <c r="R97" s="408"/>
    </row>
    <row r="98" spans="1:18" s="388" customFormat="1" ht="76.5">
      <c r="A98" s="394">
        <v>716</v>
      </c>
      <c r="B98" s="361" t="s">
        <v>135</v>
      </c>
      <c r="C98" s="22">
        <v>50000</v>
      </c>
      <c r="D98" s="22">
        <v>50000</v>
      </c>
      <c r="E98" s="22">
        <v>49945.474499999997</v>
      </c>
      <c r="F98" s="403">
        <f t="shared" si="7"/>
        <v>99.890948999999992</v>
      </c>
      <c r="G98" s="403">
        <f t="shared" si="6"/>
        <v>99.890948999999992</v>
      </c>
      <c r="H98" s="408"/>
      <c r="I98" s="408"/>
      <c r="J98" s="408"/>
      <c r="K98" s="408"/>
      <c r="L98" s="408"/>
      <c r="M98" s="408"/>
      <c r="N98" s="408"/>
      <c r="O98" s="408"/>
      <c r="P98" s="408"/>
      <c r="Q98" s="408"/>
      <c r="R98" s="408"/>
    </row>
    <row r="99" spans="1:18" s="388" customFormat="1" ht="63.75">
      <c r="A99" s="394">
        <v>716</v>
      </c>
      <c r="B99" s="361" t="s">
        <v>134</v>
      </c>
      <c r="C99" s="22"/>
      <c r="D99" s="22">
        <v>181462.89499999999</v>
      </c>
      <c r="E99" s="22">
        <v>96130.761639999997</v>
      </c>
      <c r="F99" s="403"/>
      <c r="G99" s="403">
        <f t="shared" si="6"/>
        <v>52.975437011516867</v>
      </c>
      <c r="H99" s="408"/>
      <c r="I99" s="408"/>
      <c r="J99" s="408"/>
      <c r="K99" s="408"/>
      <c r="L99" s="408"/>
      <c r="M99" s="408"/>
      <c r="N99" s="408"/>
      <c r="O99" s="408"/>
      <c r="P99" s="408"/>
      <c r="Q99" s="408"/>
      <c r="R99" s="408"/>
    </row>
    <row r="100" spans="1:18" s="388" customFormat="1" ht="51">
      <c r="A100" s="394">
        <v>716</v>
      </c>
      <c r="B100" s="361" t="s">
        <v>133</v>
      </c>
      <c r="C100" s="22"/>
      <c r="D100" s="22">
        <v>265000</v>
      </c>
      <c r="E100" s="22">
        <v>262559.47855</v>
      </c>
      <c r="F100" s="403"/>
      <c r="G100" s="403">
        <f t="shared" si="6"/>
        <v>99.07904850943396</v>
      </c>
      <c r="H100" s="408"/>
      <c r="I100" s="408"/>
      <c r="J100" s="408"/>
      <c r="K100" s="408"/>
      <c r="L100" s="408"/>
      <c r="M100" s="408"/>
      <c r="N100" s="408"/>
      <c r="O100" s="408"/>
      <c r="P100" s="408"/>
      <c r="Q100" s="408"/>
      <c r="R100" s="408"/>
    </row>
    <row r="101" spans="1:18" s="388" customFormat="1" ht="38.25">
      <c r="A101" s="394">
        <v>716</v>
      </c>
      <c r="B101" s="361" t="s">
        <v>122</v>
      </c>
      <c r="C101" s="22">
        <v>678832</v>
      </c>
      <c r="D101" s="22">
        <v>646990.23440999992</v>
      </c>
      <c r="E101" s="22">
        <v>641343.83889999997</v>
      </c>
      <c r="F101" s="403">
        <f t="shared" si="7"/>
        <v>94.477549511513885</v>
      </c>
      <c r="G101" s="403">
        <f t="shared" si="6"/>
        <v>99.127282730140593</v>
      </c>
      <c r="H101" s="408"/>
      <c r="I101" s="408"/>
      <c r="J101" s="408"/>
      <c r="K101" s="408"/>
      <c r="L101" s="408"/>
      <c r="M101" s="408"/>
      <c r="N101" s="408"/>
      <c r="O101" s="408"/>
      <c r="P101" s="408"/>
      <c r="Q101" s="408"/>
      <c r="R101" s="408"/>
    </row>
    <row r="102" spans="1:18" s="388" customFormat="1" ht="51">
      <c r="A102" s="394">
        <v>716</v>
      </c>
      <c r="B102" s="361" t="s">
        <v>136</v>
      </c>
      <c r="C102" s="22"/>
      <c r="D102" s="22">
        <v>6600</v>
      </c>
      <c r="E102" s="22">
        <v>6600</v>
      </c>
      <c r="F102" s="403"/>
      <c r="G102" s="403">
        <f t="shared" si="6"/>
        <v>100</v>
      </c>
      <c r="H102" s="408"/>
      <c r="I102" s="408"/>
      <c r="J102" s="408"/>
      <c r="K102" s="408"/>
      <c r="L102" s="408"/>
      <c r="M102" s="408"/>
      <c r="N102" s="408"/>
      <c r="O102" s="408"/>
      <c r="P102" s="408"/>
      <c r="Q102" s="408"/>
      <c r="R102" s="408"/>
    </row>
    <row r="103" spans="1:18" s="388" customFormat="1" ht="51">
      <c r="A103" s="394">
        <v>716</v>
      </c>
      <c r="B103" s="361" t="s">
        <v>132</v>
      </c>
      <c r="C103" s="22">
        <v>17950</v>
      </c>
      <c r="D103" s="22">
        <v>17950</v>
      </c>
      <c r="E103" s="22">
        <v>17950</v>
      </c>
      <c r="F103" s="403">
        <f t="shared" si="7"/>
        <v>100</v>
      </c>
      <c r="G103" s="403">
        <f t="shared" si="6"/>
        <v>100</v>
      </c>
      <c r="H103" s="408"/>
      <c r="I103" s="408"/>
      <c r="J103" s="408"/>
      <c r="K103" s="408"/>
      <c r="L103" s="408"/>
      <c r="M103" s="408"/>
      <c r="N103" s="408"/>
      <c r="O103" s="408"/>
      <c r="P103" s="408"/>
      <c r="Q103" s="408"/>
      <c r="R103" s="408"/>
    </row>
    <row r="104" spans="1:18" s="6" customFormat="1" ht="51">
      <c r="A104" s="394">
        <v>716</v>
      </c>
      <c r="B104" s="361" t="s">
        <v>130</v>
      </c>
      <c r="C104" s="22"/>
      <c r="D104" s="22">
        <v>252248.33</v>
      </c>
      <c r="E104" s="22">
        <v>250403.66210000002</v>
      </c>
      <c r="F104" s="403"/>
      <c r="G104" s="403">
        <f t="shared" si="6"/>
        <v>99.268709568860189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s="6" customFormat="1" ht="51">
      <c r="A105" s="394">
        <v>716</v>
      </c>
      <c r="B105" s="361" t="s">
        <v>137</v>
      </c>
      <c r="C105" s="22"/>
      <c r="D105" s="22">
        <v>28607.126230000002</v>
      </c>
      <c r="E105" s="22">
        <v>28607.126230000002</v>
      </c>
      <c r="F105" s="403"/>
      <c r="G105" s="403">
        <f t="shared" si="6"/>
        <v>100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s="388" customFormat="1" ht="38.25">
      <c r="A106" s="394">
        <v>718</v>
      </c>
      <c r="B106" s="361" t="s">
        <v>148</v>
      </c>
      <c r="C106" s="22">
        <v>5520</v>
      </c>
      <c r="D106" s="22">
        <v>4631.92</v>
      </c>
      <c r="E106" s="22">
        <v>4496.4645999999993</v>
      </c>
      <c r="F106" s="403">
        <f t="shared" si="7"/>
        <v>81.457692028985491</v>
      </c>
      <c r="G106" s="403">
        <f t="shared" si="6"/>
        <v>97.075610114164306</v>
      </c>
      <c r="H106" s="408"/>
      <c r="I106" s="408"/>
      <c r="J106" s="408"/>
      <c r="K106" s="408"/>
      <c r="L106" s="408"/>
      <c r="M106" s="408"/>
      <c r="N106" s="408"/>
      <c r="O106" s="408"/>
      <c r="P106" s="408"/>
      <c r="Q106" s="408"/>
      <c r="R106" s="408"/>
    </row>
    <row r="107" spans="1:18" s="6" customFormat="1" ht="51">
      <c r="A107" s="394">
        <v>718</v>
      </c>
      <c r="B107" s="361" t="s">
        <v>2</v>
      </c>
      <c r="C107" s="22"/>
      <c r="D107" s="22">
        <v>3260.48</v>
      </c>
      <c r="E107" s="22">
        <v>3208.6670700000004</v>
      </c>
      <c r="F107" s="403"/>
      <c r="G107" s="403">
        <f t="shared" si="6"/>
        <v>98.410880299833167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 s="6" customFormat="1" ht="51">
      <c r="A108" s="394">
        <v>718</v>
      </c>
      <c r="B108" s="361" t="s">
        <v>146</v>
      </c>
      <c r="C108" s="22">
        <v>100000</v>
      </c>
      <c r="D108" s="22">
        <v>99746</v>
      </c>
      <c r="E108" s="22">
        <v>77560.810200000007</v>
      </c>
      <c r="F108" s="403">
        <f t="shared" si="7"/>
        <v>77.560810200000006</v>
      </c>
      <c r="G108" s="403">
        <f t="shared" si="6"/>
        <v>77.758316323461599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 s="6" customFormat="1">
      <c r="A109" s="394">
        <v>718</v>
      </c>
      <c r="B109" s="361" t="s">
        <v>147</v>
      </c>
      <c r="C109" s="22"/>
      <c r="D109" s="22"/>
      <c r="E109" s="22">
        <v>29714.24656</v>
      </c>
      <c r="F109" s="403"/>
      <c r="G109" s="403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s="388" customFormat="1" ht="102">
      <c r="A110" s="394">
        <v>724</v>
      </c>
      <c r="B110" s="361" t="s">
        <v>152</v>
      </c>
      <c r="C110" s="22">
        <v>6375</v>
      </c>
      <c r="D110" s="22">
        <v>6375</v>
      </c>
      <c r="E110" s="22">
        <v>6375</v>
      </c>
      <c r="F110" s="403">
        <f t="shared" si="7"/>
        <v>100</v>
      </c>
      <c r="G110" s="403">
        <f t="shared" si="6"/>
        <v>100</v>
      </c>
      <c r="H110" s="408"/>
      <c r="I110" s="408"/>
      <c r="J110" s="408"/>
      <c r="K110" s="408"/>
      <c r="L110" s="408"/>
      <c r="M110" s="408"/>
      <c r="N110" s="408"/>
      <c r="O110" s="408"/>
      <c r="P110" s="408"/>
      <c r="Q110" s="408"/>
      <c r="R110" s="408"/>
    </row>
    <row r="111" spans="1:18" s="388" customFormat="1" ht="63.75">
      <c r="A111" s="394">
        <v>733</v>
      </c>
      <c r="B111" s="361" t="s">
        <v>161</v>
      </c>
      <c r="C111" s="22">
        <v>393483.39999999997</v>
      </c>
      <c r="D111" s="22">
        <v>393483.39999999997</v>
      </c>
      <c r="E111" s="22">
        <v>390947.75540000002</v>
      </c>
      <c r="F111" s="403">
        <f t="shared" si="7"/>
        <v>99.355590451846268</v>
      </c>
      <c r="G111" s="403">
        <f t="shared" si="6"/>
        <v>99.355590451846268</v>
      </c>
      <c r="H111" s="408"/>
      <c r="I111" s="408"/>
      <c r="J111" s="408"/>
      <c r="K111" s="408"/>
      <c r="L111" s="408"/>
      <c r="M111" s="408"/>
      <c r="N111" s="408"/>
      <c r="O111" s="408"/>
      <c r="P111" s="408"/>
      <c r="Q111" s="408"/>
      <c r="R111" s="408"/>
    </row>
    <row r="112" spans="1:18" s="6" customFormat="1" ht="51">
      <c r="A112" s="394">
        <v>733</v>
      </c>
      <c r="B112" s="361" t="s">
        <v>175</v>
      </c>
      <c r="C112" s="22">
        <v>20032.68</v>
      </c>
      <c r="D112" s="22">
        <v>20032.68</v>
      </c>
      <c r="E112" s="22">
        <v>19630.426309999999</v>
      </c>
      <c r="F112" s="403">
        <f t="shared" si="7"/>
        <v>97.9920126014093</v>
      </c>
      <c r="G112" s="403">
        <f t="shared" si="6"/>
        <v>97.9920126014093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 s="6" customFormat="1" ht="63.75">
      <c r="A113" s="394">
        <v>733</v>
      </c>
      <c r="B113" s="361" t="s">
        <v>176</v>
      </c>
      <c r="C113" s="22">
        <v>9377.5</v>
      </c>
      <c r="D113" s="22">
        <v>9377.5</v>
      </c>
      <c r="E113" s="22">
        <v>9359.1357499999995</v>
      </c>
      <c r="F113" s="403">
        <f t="shared" si="7"/>
        <v>99.804166888829641</v>
      </c>
      <c r="G113" s="403">
        <f t="shared" si="6"/>
        <v>99.804166888829641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 s="6" customFormat="1" ht="51">
      <c r="A114" s="394">
        <v>734</v>
      </c>
      <c r="B114" s="361" t="s">
        <v>183</v>
      </c>
      <c r="C114" s="22"/>
      <c r="D114" s="22">
        <v>126686.42720000001</v>
      </c>
      <c r="E114" s="22">
        <v>115427.02355</v>
      </c>
      <c r="F114" s="403"/>
      <c r="G114" s="403">
        <f t="shared" si="6"/>
        <v>91.112383623997246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 s="6" customFormat="1" ht="51">
      <c r="A115" s="394">
        <v>734</v>
      </c>
      <c r="B115" s="361" t="s">
        <v>180</v>
      </c>
      <c r="C115" s="22"/>
      <c r="D115" s="22">
        <v>7435.68</v>
      </c>
      <c r="E115" s="22">
        <v>0</v>
      </c>
      <c r="F115" s="403"/>
      <c r="G115" s="403">
        <f t="shared" si="6"/>
        <v>0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18" s="6" customFormat="1" ht="51">
      <c r="A116" s="394">
        <v>734</v>
      </c>
      <c r="B116" s="361" t="s">
        <v>181</v>
      </c>
      <c r="C116" s="22"/>
      <c r="D116" s="22">
        <v>120000</v>
      </c>
      <c r="E116" s="22">
        <v>0</v>
      </c>
      <c r="F116" s="403"/>
      <c r="G116" s="403">
        <f t="shared" si="6"/>
        <v>0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 s="6" customFormat="1" ht="63.75">
      <c r="A117" s="394">
        <v>734</v>
      </c>
      <c r="B117" s="361" t="s">
        <v>184</v>
      </c>
      <c r="C117" s="22">
        <v>88145</v>
      </c>
      <c r="D117" s="22">
        <v>115</v>
      </c>
      <c r="E117" s="22"/>
      <c r="F117" s="403">
        <f t="shared" si="7"/>
        <v>0</v>
      </c>
      <c r="G117" s="403">
        <f t="shared" si="6"/>
        <v>0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 s="388" customFormat="1" ht="38.25">
      <c r="A118" s="394">
        <v>777</v>
      </c>
      <c r="B118" s="361" t="s">
        <v>189</v>
      </c>
      <c r="C118" s="22">
        <v>3691994</v>
      </c>
      <c r="D118" s="22">
        <v>3644414</v>
      </c>
      <c r="E118" s="22">
        <v>3553368.9</v>
      </c>
      <c r="F118" s="403">
        <f t="shared" si="7"/>
        <v>96.245251211134146</v>
      </c>
      <c r="G118" s="403">
        <f t="shared" si="6"/>
        <v>97.501790411297947</v>
      </c>
      <c r="H118" s="408"/>
      <c r="I118" s="408"/>
      <c r="J118" s="408"/>
      <c r="K118" s="408"/>
      <c r="L118" s="408"/>
      <c r="M118" s="408"/>
      <c r="N118" s="408"/>
      <c r="O118" s="408"/>
      <c r="P118" s="408"/>
      <c r="Q118" s="408"/>
      <c r="R118" s="408"/>
    </row>
    <row r="119" spans="1:18" s="388" customFormat="1">
      <c r="A119" s="394">
        <v>806</v>
      </c>
      <c r="B119" s="361" t="s">
        <v>193</v>
      </c>
      <c r="C119" s="22">
        <v>2670.529</v>
      </c>
      <c r="D119" s="22">
        <v>2670.529</v>
      </c>
      <c r="E119" s="22">
        <v>2650.3395499999997</v>
      </c>
      <c r="F119" s="403">
        <f t="shared" si="7"/>
        <v>99.243990610100084</v>
      </c>
      <c r="G119" s="403">
        <f t="shared" si="6"/>
        <v>99.243990610100084</v>
      </c>
      <c r="H119" s="408"/>
      <c r="I119" s="408"/>
      <c r="J119" s="408"/>
      <c r="K119" s="408"/>
      <c r="L119" s="408"/>
      <c r="M119" s="408"/>
      <c r="N119" s="408"/>
      <c r="O119" s="408"/>
      <c r="P119" s="408"/>
      <c r="Q119" s="408"/>
      <c r="R119" s="408"/>
    </row>
    <row r="120" spans="1:18" s="6" customFormat="1" ht="25.5">
      <c r="A120" s="394">
        <v>806</v>
      </c>
      <c r="B120" s="361" t="s">
        <v>194</v>
      </c>
      <c r="C120" s="22">
        <v>1027.8130000000001</v>
      </c>
      <c r="D120" s="22">
        <v>1027.8130000000001</v>
      </c>
      <c r="E120" s="22">
        <v>0</v>
      </c>
      <c r="F120" s="403">
        <f t="shared" si="7"/>
        <v>0</v>
      </c>
      <c r="G120" s="403">
        <f t="shared" si="6"/>
        <v>0</v>
      </c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 s="6" customFormat="1" ht="25.5">
      <c r="A121" s="394">
        <v>806</v>
      </c>
      <c r="B121" s="361" t="s">
        <v>195</v>
      </c>
      <c r="C121" s="22">
        <v>250.37700000000001</v>
      </c>
      <c r="D121" s="22">
        <v>250.37700000000001</v>
      </c>
      <c r="E121" s="22">
        <v>248.48390000000001</v>
      </c>
      <c r="F121" s="403">
        <f t="shared" si="7"/>
        <v>99.243900198500654</v>
      </c>
      <c r="G121" s="403">
        <f t="shared" si="6"/>
        <v>99.243900198500654</v>
      </c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 s="6" customFormat="1">
      <c r="A122" s="394">
        <v>806</v>
      </c>
      <c r="B122" s="361" t="s">
        <v>196</v>
      </c>
      <c r="C122" s="22"/>
      <c r="D122" s="22">
        <v>309.25</v>
      </c>
      <c r="E122" s="22">
        <v>0</v>
      </c>
      <c r="F122" s="403"/>
      <c r="G122" s="403">
        <f t="shared" si="6"/>
        <v>0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 s="5" customFormat="1">
      <c r="A123" s="397"/>
      <c r="B123" s="364" t="s">
        <v>209</v>
      </c>
      <c r="C123" s="58">
        <f>SUM(C124:C137)</f>
        <v>262283</v>
      </c>
      <c r="D123" s="58">
        <f>SUM(D124:D137)</f>
        <v>577548.27778999996</v>
      </c>
      <c r="E123" s="393">
        <f>SUM(E124:E137)</f>
        <v>576902.19983000006</v>
      </c>
      <c r="F123" s="412">
        <f t="shared" si="7"/>
        <v>219.95409532070323</v>
      </c>
      <c r="G123" s="412">
        <f t="shared" si="6"/>
        <v>99.888134380302859</v>
      </c>
    </row>
    <row r="124" spans="1:18" s="5" customFormat="1" ht="51">
      <c r="A124" s="397">
        <v>706</v>
      </c>
      <c r="B124" s="364" t="s">
        <v>203</v>
      </c>
      <c r="C124" s="22">
        <v>930</v>
      </c>
      <c r="D124" s="22">
        <v>1002.2692</v>
      </c>
      <c r="E124" s="22">
        <v>1002.2692</v>
      </c>
      <c r="F124" s="403">
        <f t="shared" si="7"/>
        <v>107.7708817204301</v>
      </c>
      <c r="G124" s="403">
        <f t="shared" si="6"/>
        <v>100</v>
      </c>
    </row>
    <row r="125" spans="1:18" s="6" customFormat="1" ht="63.75">
      <c r="A125" s="394">
        <v>707</v>
      </c>
      <c r="B125" s="361" t="s">
        <v>204</v>
      </c>
      <c r="C125" s="22">
        <v>50000</v>
      </c>
      <c r="D125" s="22">
        <v>50000</v>
      </c>
      <c r="E125" s="22">
        <v>50000</v>
      </c>
      <c r="F125" s="403">
        <f t="shared" si="7"/>
        <v>100</v>
      </c>
      <c r="G125" s="403">
        <f t="shared" si="6"/>
        <v>100</v>
      </c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1:18" s="6" customFormat="1" ht="51">
      <c r="A126" s="394">
        <v>709</v>
      </c>
      <c r="B126" s="361" t="s">
        <v>67</v>
      </c>
      <c r="C126" s="22">
        <v>125000</v>
      </c>
      <c r="D126" s="22">
        <v>76077.823799999998</v>
      </c>
      <c r="E126" s="22">
        <v>76077.823799999998</v>
      </c>
      <c r="F126" s="403">
        <f t="shared" si="7"/>
        <v>60.862259039999998</v>
      </c>
      <c r="G126" s="403">
        <f t="shared" si="6"/>
        <v>100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1:18" s="6" customFormat="1" ht="25.5">
      <c r="A127" s="394">
        <v>711</v>
      </c>
      <c r="B127" s="361" t="s">
        <v>96</v>
      </c>
      <c r="C127" s="22">
        <v>2000</v>
      </c>
      <c r="D127" s="22">
        <v>2000</v>
      </c>
      <c r="E127" s="22">
        <v>2000</v>
      </c>
      <c r="F127" s="403">
        <f t="shared" si="7"/>
        <v>100</v>
      </c>
      <c r="G127" s="403">
        <f t="shared" si="6"/>
        <v>100</v>
      </c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1:18" s="6" customFormat="1" ht="25.5">
      <c r="A128" s="394">
        <v>711</v>
      </c>
      <c r="B128" s="361" t="s">
        <v>97</v>
      </c>
      <c r="C128" s="22"/>
      <c r="D128" s="22">
        <v>13719</v>
      </c>
      <c r="E128" s="22">
        <v>13719</v>
      </c>
      <c r="F128" s="403"/>
      <c r="G128" s="403">
        <f t="shared" si="6"/>
        <v>100</v>
      </c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8" s="6" customFormat="1" ht="51">
      <c r="A129" s="394">
        <v>711</v>
      </c>
      <c r="B129" s="361" t="s">
        <v>93</v>
      </c>
      <c r="C129" s="22"/>
      <c r="D129" s="22">
        <v>17516.307689999998</v>
      </c>
      <c r="E129" s="22">
        <v>17516.307689999998</v>
      </c>
      <c r="F129" s="403"/>
      <c r="G129" s="403">
        <f t="shared" si="6"/>
        <v>100</v>
      </c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 s="6" customFormat="1" ht="25.5">
      <c r="A130" s="394">
        <v>711</v>
      </c>
      <c r="B130" s="361" t="s">
        <v>94</v>
      </c>
      <c r="C130" s="22">
        <v>5154</v>
      </c>
      <c r="D130" s="22">
        <v>35125.711510000001</v>
      </c>
      <c r="E130" s="22">
        <v>35125.699980000005</v>
      </c>
      <c r="F130" s="403">
        <f t="shared" si="7"/>
        <v>681.52308847497102</v>
      </c>
      <c r="G130" s="403">
        <f t="shared" si="6"/>
        <v>99.999967175042158</v>
      </c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1:18" s="6" customFormat="1">
      <c r="A131" s="394">
        <v>711</v>
      </c>
      <c r="B131" s="360" t="s">
        <v>95</v>
      </c>
      <c r="C131" s="22">
        <v>5813</v>
      </c>
      <c r="D131" s="22">
        <v>5901.2307699999992</v>
      </c>
      <c r="E131" s="22">
        <v>5901.2305400000005</v>
      </c>
      <c r="F131" s="403">
        <f t="shared" si="7"/>
        <v>101.51781420953037</v>
      </c>
      <c r="G131" s="403">
        <f t="shared" si="6"/>
        <v>99.999996102507964</v>
      </c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1:18" s="6" customFormat="1" ht="51">
      <c r="A132" s="394">
        <v>711</v>
      </c>
      <c r="B132" s="361" t="s">
        <v>216</v>
      </c>
      <c r="C132" s="22">
        <v>11386</v>
      </c>
      <c r="D132" s="22"/>
      <c r="E132" s="22"/>
      <c r="F132" s="403">
        <f t="shared" si="7"/>
        <v>0</v>
      </c>
      <c r="G132" s="403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 s="6" customFormat="1" ht="25.5">
      <c r="A133" s="394">
        <v>716</v>
      </c>
      <c r="B133" s="361" t="s">
        <v>140</v>
      </c>
      <c r="C133" s="396"/>
      <c r="D133" s="22">
        <v>23010.575820000002</v>
      </c>
      <c r="E133" s="22">
        <v>23010.575820000002</v>
      </c>
      <c r="F133" s="403"/>
      <c r="G133" s="403">
        <f t="shared" si="6"/>
        <v>100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 s="6" customFormat="1" ht="89.25">
      <c r="A134" s="394">
        <v>716</v>
      </c>
      <c r="B134" s="361" t="s">
        <v>141</v>
      </c>
      <c r="C134" s="396"/>
      <c r="D134" s="22">
        <v>75000</v>
      </c>
      <c r="E134" s="22">
        <v>75000</v>
      </c>
      <c r="F134" s="403"/>
      <c r="G134" s="403">
        <f t="shared" si="6"/>
        <v>100</v>
      </c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 s="6" customFormat="1" ht="76.5">
      <c r="A135" s="394">
        <v>718</v>
      </c>
      <c r="B135" s="361" t="s">
        <v>150</v>
      </c>
      <c r="C135" s="22">
        <v>2000</v>
      </c>
      <c r="D135" s="22">
        <v>1808</v>
      </c>
      <c r="E135" s="22">
        <v>1807.8538000000001</v>
      </c>
      <c r="F135" s="403">
        <f t="shared" si="7"/>
        <v>90.392690000000016</v>
      </c>
      <c r="G135" s="403">
        <f t="shared" si="6"/>
        <v>99.991913716814167</v>
      </c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1:18" s="6" customFormat="1" ht="89.25">
      <c r="A136" s="394">
        <v>733</v>
      </c>
      <c r="B136" s="361" t="s">
        <v>174</v>
      </c>
      <c r="C136" s="391"/>
      <c r="D136" s="22">
        <v>226387.359</v>
      </c>
      <c r="E136" s="22">
        <v>225741.43900000001</v>
      </c>
      <c r="F136" s="403"/>
      <c r="G136" s="403">
        <f t="shared" si="6"/>
        <v>99.71468371606386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:18" s="6" customFormat="1" ht="25.5">
      <c r="A137" s="394">
        <v>777</v>
      </c>
      <c r="B137" s="361" t="s">
        <v>191</v>
      </c>
      <c r="C137" s="22">
        <v>60000</v>
      </c>
      <c r="D137" s="22">
        <v>50000</v>
      </c>
      <c r="E137" s="22">
        <v>50000</v>
      </c>
      <c r="F137" s="403">
        <f t="shared" ref="F137:F138" si="8">E137/C137*100</f>
        <v>83.333333333333343</v>
      </c>
      <c r="G137" s="403">
        <f t="shared" ref="G137:G138" si="9">E137/D137*100</f>
        <v>100</v>
      </c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 s="6" customFormat="1">
      <c r="A138" s="394"/>
      <c r="B138" s="360"/>
      <c r="C138" s="393">
        <f>C123+C45+C8+C5</f>
        <v>28231329.455399998</v>
      </c>
      <c r="D138" s="393">
        <f>D123+D45+D8+D5</f>
        <v>32398881.674929991</v>
      </c>
      <c r="E138" s="393">
        <f t="shared" ref="E138" si="10">E123+E45+E8+E5</f>
        <v>30345297.485379986</v>
      </c>
      <c r="F138" s="402">
        <f t="shared" si="8"/>
        <v>107.48802153763125</v>
      </c>
      <c r="G138" s="402">
        <f t="shared" si="9"/>
        <v>93.66155841379225</v>
      </c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</sheetData>
  <mergeCells count="1">
    <mergeCell ref="A2:G2"/>
  </mergeCells>
  <printOptions horizontalCentered="1"/>
  <pageMargins left="0.19685039370078741" right="0.19685039370078741" top="0.59055118110236227" bottom="0.39370078740157483" header="0.27559055118110237" footer="0.19685039370078741"/>
  <pageSetup paperSize="9" scale="80" fitToHeight="0" orientation="portrait" r:id="rId1"/>
  <headerFooter alignWithMargins="0">
    <oddHeader>&amp;CСтраница &amp;P из &amp;N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2:L15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J11" sqref="J11"/>
    </sheetView>
  </sheetViews>
  <sheetFormatPr defaultRowHeight="12.75"/>
  <cols>
    <col min="1" max="1" width="2.28515625" style="261" customWidth="1"/>
    <col min="2" max="2" width="23" style="261" customWidth="1"/>
    <col min="3" max="3" width="14.85546875" style="261" customWidth="1"/>
    <col min="4" max="4" width="14.140625" style="261" bestFit="1" customWidth="1"/>
    <col min="5" max="6" width="9.28515625" style="261" bestFit="1" customWidth="1"/>
    <col min="7" max="7" width="10.85546875" style="261" bestFit="1" customWidth="1"/>
    <col min="8" max="10" width="9.28515625" style="261" bestFit="1" customWidth="1"/>
    <col min="11" max="12" width="14.140625" style="261" bestFit="1" customWidth="1"/>
    <col min="13" max="16384" width="9.140625" style="261"/>
  </cols>
  <sheetData>
    <row r="2" spans="2:12" ht="30.75" customHeight="1">
      <c r="B2" s="608" t="s">
        <v>182</v>
      </c>
      <c r="C2" s="608"/>
      <c r="D2" s="608"/>
      <c r="E2" s="608"/>
      <c r="F2" s="608"/>
      <c r="G2" s="608"/>
      <c r="H2" s="608"/>
      <c r="I2" s="608"/>
      <c r="J2" s="608"/>
      <c r="K2" s="608"/>
      <c r="L2" s="608"/>
    </row>
    <row r="3" spans="2:12">
      <c r="L3" s="348" t="s">
        <v>24</v>
      </c>
    </row>
    <row r="4" spans="2:12" ht="40.5" customHeight="1">
      <c r="B4" s="609" t="s">
        <v>7</v>
      </c>
      <c r="C4" s="599" t="s">
        <v>131</v>
      </c>
      <c r="D4" s="599"/>
      <c r="E4" s="599" t="s">
        <v>131</v>
      </c>
      <c r="F4" s="599"/>
      <c r="G4" s="599" t="s">
        <v>131</v>
      </c>
      <c r="H4" s="599"/>
      <c r="I4" s="600" t="s">
        <v>92</v>
      </c>
      <c r="J4" s="601"/>
      <c r="K4" s="602" t="s">
        <v>23</v>
      </c>
      <c r="L4" s="603"/>
    </row>
    <row r="5" spans="2:12" ht="198" customHeight="1">
      <c r="B5" s="609"/>
      <c r="C5" s="598" t="s">
        <v>183</v>
      </c>
      <c r="D5" s="598"/>
      <c r="E5" s="598" t="s">
        <v>180</v>
      </c>
      <c r="F5" s="598"/>
      <c r="G5" s="598" t="s">
        <v>181</v>
      </c>
      <c r="H5" s="598"/>
      <c r="I5" s="598" t="s">
        <v>184</v>
      </c>
      <c r="J5" s="598"/>
      <c r="K5" s="604"/>
      <c r="L5" s="605"/>
    </row>
    <row r="6" spans="2:12" ht="39.75" customHeight="1">
      <c r="B6" s="609"/>
      <c r="C6" s="599" t="s">
        <v>5</v>
      </c>
      <c r="D6" s="599"/>
      <c r="E6" s="599" t="s">
        <v>5</v>
      </c>
      <c r="F6" s="599"/>
      <c r="G6" s="599" t="s">
        <v>5</v>
      </c>
      <c r="H6" s="599"/>
      <c r="I6" s="599" t="s">
        <v>5</v>
      </c>
      <c r="J6" s="599"/>
      <c r="K6" s="606"/>
      <c r="L6" s="607"/>
    </row>
    <row r="7" spans="2:12">
      <c r="B7" s="609"/>
      <c r="C7" s="349" t="s">
        <v>3</v>
      </c>
      <c r="D7" s="349" t="s">
        <v>4</v>
      </c>
      <c r="E7" s="349" t="s">
        <v>3</v>
      </c>
      <c r="F7" s="349" t="s">
        <v>4</v>
      </c>
      <c r="G7" s="349" t="s">
        <v>3</v>
      </c>
      <c r="H7" s="349" t="s">
        <v>4</v>
      </c>
      <c r="I7" s="349" t="s">
        <v>3</v>
      </c>
      <c r="J7" s="349" t="s">
        <v>4</v>
      </c>
      <c r="K7" s="349" t="s">
        <v>3</v>
      </c>
      <c r="L7" s="349" t="s">
        <v>4</v>
      </c>
    </row>
    <row r="8" spans="2:12">
      <c r="B8" s="350" t="s">
        <v>33</v>
      </c>
      <c r="C8" s="351">
        <v>126686427.2</v>
      </c>
      <c r="D8" s="351">
        <v>115427023.55</v>
      </c>
      <c r="E8" s="301"/>
      <c r="F8" s="301"/>
      <c r="G8" s="301"/>
      <c r="H8" s="301"/>
      <c r="I8" s="351">
        <v>115000</v>
      </c>
      <c r="J8" s="301"/>
      <c r="K8" s="302">
        <f>C8+E8+G8+I8</f>
        <v>126801427.2</v>
      </c>
      <c r="L8" s="302">
        <f>D8+F8+H8+J8</f>
        <v>115427023.55</v>
      </c>
    </row>
    <row r="9" spans="2:12">
      <c r="B9" s="352" t="s">
        <v>56</v>
      </c>
      <c r="C9" s="351"/>
      <c r="D9" s="351"/>
      <c r="E9" s="351">
        <v>7435680</v>
      </c>
      <c r="F9" s="301"/>
      <c r="G9" s="351">
        <v>120000000</v>
      </c>
      <c r="H9" s="301"/>
      <c r="I9" s="301"/>
      <c r="J9" s="301"/>
      <c r="K9" s="302">
        <f t="shared" ref="K9:K10" si="0">C9+E9+G9+I9</f>
        <v>127435680</v>
      </c>
      <c r="L9" s="302"/>
    </row>
    <row r="10" spans="2:12" hidden="1">
      <c r="B10" s="352" t="s">
        <v>56</v>
      </c>
      <c r="C10" s="351"/>
      <c r="D10" s="351"/>
      <c r="E10" s="301"/>
      <c r="F10" s="301"/>
      <c r="G10" s="351"/>
      <c r="H10" s="301"/>
      <c r="I10" s="301"/>
      <c r="J10" s="301"/>
      <c r="K10" s="302">
        <f t="shared" si="0"/>
        <v>0</v>
      </c>
      <c r="L10" s="302"/>
    </row>
    <row r="11" spans="2:12" s="262" customFormat="1">
      <c r="B11" s="353" t="s">
        <v>54</v>
      </c>
      <c r="C11" s="302">
        <f>SUM(C8:C10)</f>
        <v>126686427.2</v>
      </c>
      <c r="D11" s="302">
        <f t="shared" ref="D11:G11" si="1">SUM(D8:D10)</f>
        <v>115427023.55</v>
      </c>
      <c r="E11" s="302">
        <f t="shared" si="1"/>
        <v>7435680</v>
      </c>
      <c r="F11" s="302"/>
      <c r="G11" s="302">
        <f t="shared" si="1"/>
        <v>120000000</v>
      </c>
      <c r="H11" s="302"/>
      <c r="I11" s="302">
        <f t="shared" ref="I11" si="2">SUM(I8:I10)</f>
        <v>115000</v>
      </c>
      <c r="J11" s="302"/>
      <c r="K11" s="302">
        <f t="shared" ref="K11" si="3">SUM(K8:K10)</f>
        <v>254237107.19999999</v>
      </c>
      <c r="L11" s="302">
        <f t="shared" ref="L11" si="4">SUM(L8:L10)</f>
        <v>115427023.55</v>
      </c>
    </row>
    <row r="12" spans="2:12">
      <c r="B12" s="354"/>
      <c r="C12" s="355"/>
      <c r="D12" s="355"/>
      <c r="E12" s="355"/>
      <c r="F12" s="355"/>
      <c r="G12" s="355"/>
      <c r="H12" s="355"/>
      <c r="I12" s="355"/>
      <c r="J12" s="355"/>
      <c r="K12" s="355"/>
      <c r="L12" s="355"/>
    </row>
    <row r="13" spans="2:12">
      <c r="C13" s="359">
        <v>126686427.2</v>
      </c>
      <c r="D13" s="359">
        <v>115427023.55</v>
      </c>
      <c r="E13" s="359">
        <v>7435680</v>
      </c>
      <c r="F13" s="359">
        <v>0</v>
      </c>
      <c r="G13" s="359">
        <v>120000000</v>
      </c>
      <c r="H13" s="359">
        <v>0</v>
      </c>
      <c r="I13" s="359">
        <v>115000</v>
      </c>
      <c r="J13" s="359">
        <v>0</v>
      </c>
    </row>
    <row r="14" spans="2:12">
      <c r="B14" s="348"/>
      <c r="C14" s="356"/>
      <c r="D14" s="357"/>
    </row>
    <row r="15" spans="2:12">
      <c r="C15" s="356"/>
      <c r="D15" s="358"/>
    </row>
  </sheetData>
  <mergeCells count="15">
    <mergeCell ref="I5:J5"/>
    <mergeCell ref="I6:J6"/>
    <mergeCell ref="I4:J4"/>
    <mergeCell ref="K4:L6"/>
    <mergeCell ref="B2:L2"/>
    <mergeCell ref="E5:F5"/>
    <mergeCell ref="E6:F6"/>
    <mergeCell ref="E4:F4"/>
    <mergeCell ref="G5:H5"/>
    <mergeCell ref="G6:H6"/>
    <mergeCell ref="G4:H4"/>
    <mergeCell ref="C5:D5"/>
    <mergeCell ref="C6:D6"/>
    <mergeCell ref="C4:D4"/>
    <mergeCell ref="B4:B7"/>
  </mergeCells>
  <pageMargins left="0.15748031496062992" right="0.15748031496062992" top="0.74803149606299213" bottom="0.74803149606299213" header="0.31496062992125984" footer="0.31496062992125984"/>
  <pageSetup paperSize="9" scale="7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54"/>
  <sheetViews>
    <sheetView workbookViewId="0">
      <pane xSplit="1" ySplit="6" topLeftCell="B31" activePane="bottomRight" state="frozen"/>
      <selection pane="topRight" activeCell="B1" sqref="B1"/>
      <selection pane="bottomLeft" activeCell="A7" sqref="A7"/>
      <selection pane="bottomRight" activeCell="J46" sqref="J46:K46"/>
    </sheetView>
  </sheetViews>
  <sheetFormatPr defaultRowHeight="12.75"/>
  <cols>
    <col min="1" max="1" width="36" style="365" customWidth="1"/>
    <col min="2" max="2" width="12.28515625" style="365" customWidth="1"/>
    <col min="3" max="3" width="13.140625" style="365" customWidth="1"/>
    <col min="4" max="4" width="11.42578125" style="365" customWidth="1"/>
    <col min="5" max="5" width="9.7109375" style="365" customWidth="1"/>
    <col min="6" max="6" width="12.28515625" style="365" customWidth="1"/>
    <col min="7" max="7" width="13.5703125" style="365" customWidth="1"/>
    <col min="8" max="8" width="9.7109375" style="365" customWidth="1"/>
    <col min="9" max="9" width="9.85546875" style="365" customWidth="1"/>
    <col min="10" max="10" width="10.42578125" style="365" customWidth="1"/>
    <col min="11" max="11" width="11.5703125" style="365" customWidth="1"/>
    <col min="12" max="12" width="12.28515625" style="365" customWidth="1"/>
    <col min="13" max="13" width="13" style="365" customWidth="1"/>
    <col min="14" max="14" width="11.140625" style="365" customWidth="1"/>
    <col min="15" max="15" width="13" style="365" customWidth="1"/>
    <col min="16" max="16384" width="9.140625" style="365"/>
  </cols>
  <sheetData>
    <row r="1" spans="1:15" ht="17.25" customHeight="1">
      <c r="A1" s="613" t="s">
        <v>185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</row>
    <row r="2" spans="1:15">
      <c r="M2" s="366" t="s">
        <v>24</v>
      </c>
    </row>
    <row r="3" spans="1:15" ht="31.5" customHeight="1">
      <c r="A3" s="620" t="s">
        <v>7</v>
      </c>
      <c r="B3" s="612" t="s">
        <v>187</v>
      </c>
      <c r="C3" s="612"/>
      <c r="D3" s="612" t="s">
        <v>187</v>
      </c>
      <c r="E3" s="612"/>
      <c r="F3" s="623" t="s">
        <v>60</v>
      </c>
      <c r="G3" s="624"/>
      <c r="H3" s="623" t="s">
        <v>59</v>
      </c>
      <c r="I3" s="624"/>
      <c r="J3" s="612" t="s">
        <v>92</v>
      </c>
      <c r="K3" s="612"/>
      <c r="L3" s="614" t="s">
        <v>23</v>
      </c>
      <c r="M3" s="615"/>
      <c r="N3" s="367"/>
      <c r="O3" s="367"/>
    </row>
    <row r="4" spans="1:15" ht="93.75" customHeight="1">
      <c r="A4" s="621"/>
      <c r="B4" s="611" t="s">
        <v>186</v>
      </c>
      <c r="C4" s="611"/>
      <c r="D4" s="611" t="s">
        <v>188</v>
      </c>
      <c r="E4" s="611"/>
      <c r="F4" s="611" t="s">
        <v>189</v>
      </c>
      <c r="G4" s="611"/>
      <c r="H4" s="611" t="s">
        <v>190</v>
      </c>
      <c r="I4" s="611"/>
      <c r="J4" s="612" t="s">
        <v>191</v>
      </c>
      <c r="K4" s="612"/>
      <c r="L4" s="616"/>
      <c r="M4" s="617"/>
      <c r="N4" s="367"/>
      <c r="O4" s="367"/>
    </row>
    <row r="5" spans="1:15" ht="25.5" customHeight="1">
      <c r="A5" s="621"/>
      <c r="B5" s="610" t="s">
        <v>5</v>
      </c>
      <c r="C5" s="610"/>
      <c r="D5" s="610" t="s">
        <v>5</v>
      </c>
      <c r="E5" s="610"/>
      <c r="F5" s="610" t="s">
        <v>5</v>
      </c>
      <c r="G5" s="610"/>
      <c r="H5" s="610" t="s">
        <v>5</v>
      </c>
      <c r="I5" s="610"/>
      <c r="J5" s="610" t="s">
        <v>5</v>
      </c>
      <c r="K5" s="610"/>
      <c r="L5" s="618"/>
      <c r="M5" s="619"/>
      <c r="N5" s="367"/>
      <c r="O5" s="367"/>
    </row>
    <row r="6" spans="1:15" ht="25.5" customHeight="1">
      <c r="A6" s="622"/>
      <c r="B6" s="368" t="s">
        <v>3</v>
      </c>
      <c r="C6" s="368" t="s">
        <v>4</v>
      </c>
      <c r="D6" s="368" t="s">
        <v>3</v>
      </c>
      <c r="E6" s="368" t="s">
        <v>4</v>
      </c>
      <c r="F6" s="368" t="s">
        <v>3</v>
      </c>
      <c r="G6" s="368" t="s">
        <v>4</v>
      </c>
      <c r="H6" s="368" t="s">
        <v>3</v>
      </c>
      <c r="I6" s="368" t="s">
        <v>4</v>
      </c>
      <c r="J6" s="368" t="s">
        <v>3</v>
      </c>
      <c r="K6" s="368" t="s">
        <v>4</v>
      </c>
      <c r="L6" s="368" t="s">
        <v>3</v>
      </c>
      <c r="M6" s="368" t="s">
        <v>4</v>
      </c>
      <c r="N6" s="367"/>
      <c r="O6" s="367"/>
    </row>
    <row r="7" spans="1:15">
      <c r="A7" s="369" t="s">
        <v>33</v>
      </c>
      <c r="B7" s="370"/>
      <c r="C7" s="370"/>
      <c r="D7" s="370"/>
      <c r="E7" s="370"/>
      <c r="F7" s="370">
        <v>683888000</v>
      </c>
      <c r="G7" s="370">
        <v>683888000</v>
      </c>
      <c r="H7" s="370">
        <v>32135000</v>
      </c>
      <c r="I7" s="370">
        <v>32135000</v>
      </c>
      <c r="J7" s="371"/>
      <c r="K7" s="371"/>
      <c r="L7" s="372">
        <f>B7+D7+F7+H7+J7</f>
        <v>716023000</v>
      </c>
      <c r="M7" s="372">
        <f>C7+E7+G7+I7+K7</f>
        <v>716023000</v>
      </c>
      <c r="N7" s="367"/>
      <c r="O7" s="367"/>
    </row>
    <row r="8" spans="1:15">
      <c r="A8" s="369" t="s">
        <v>0</v>
      </c>
      <c r="B8" s="370">
        <v>154335000</v>
      </c>
      <c r="C8" s="370">
        <v>154335000</v>
      </c>
      <c r="D8" s="370">
        <v>19520000</v>
      </c>
      <c r="E8" s="370">
        <v>19520000</v>
      </c>
      <c r="F8" s="370">
        <v>526259300</v>
      </c>
      <c r="G8" s="370">
        <v>526259300</v>
      </c>
      <c r="H8" s="370"/>
      <c r="I8" s="370"/>
      <c r="J8" s="371"/>
      <c r="K8" s="371"/>
      <c r="L8" s="372">
        <f t="shared" ref="L8:L45" si="0">B8+D8+F8+H8+J8</f>
        <v>700114300</v>
      </c>
      <c r="M8" s="372">
        <f t="shared" ref="M8:M45" si="1">C8+E8+G8+I8+K8</f>
        <v>700114300</v>
      </c>
      <c r="N8" s="367"/>
      <c r="O8" s="367"/>
    </row>
    <row r="9" spans="1:15">
      <c r="A9" s="369" t="s">
        <v>34</v>
      </c>
      <c r="B9" s="370">
        <v>128028000</v>
      </c>
      <c r="C9" s="370">
        <v>128028000</v>
      </c>
      <c r="D9" s="370">
        <v>4781000</v>
      </c>
      <c r="E9" s="370">
        <v>4781000</v>
      </c>
      <c r="F9" s="370">
        <v>255480400</v>
      </c>
      <c r="G9" s="370">
        <v>255480400</v>
      </c>
      <c r="H9" s="370"/>
      <c r="I9" s="370"/>
      <c r="J9" s="371"/>
      <c r="K9" s="371"/>
      <c r="L9" s="372">
        <f t="shared" si="0"/>
        <v>388289400</v>
      </c>
      <c r="M9" s="372">
        <f t="shared" si="1"/>
        <v>388289400</v>
      </c>
      <c r="N9" s="367"/>
      <c r="O9" s="367"/>
    </row>
    <row r="10" spans="1:15">
      <c r="A10" s="369" t="s">
        <v>35</v>
      </c>
      <c r="B10" s="370"/>
      <c r="C10" s="370"/>
      <c r="D10" s="370">
        <v>2889000</v>
      </c>
      <c r="E10" s="370">
        <v>2889000</v>
      </c>
      <c r="F10" s="370">
        <v>75373100</v>
      </c>
      <c r="G10" s="370">
        <v>75373100</v>
      </c>
      <c r="H10" s="370"/>
      <c r="I10" s="370"/>
      <c r="J10" s="371"/>
      <c r="K10" s="371"/>
      <c r="L10" s="372">
        <f t="shared" si="0"/>
        <v>78262100</v>
      </c>
      <c r="M10" s="372">
        <f t="shared" si="1"/>
        <v>78262100</v>
      </c>
      <c r="N10" s="367"/>
      <c r="O10" s="367"/>
    </row>
    <row r="11" spans="1:15">
      <c r="A11" s="369" t="s">
        <v>1</v>
      </c>
      <c r="B11" s="370">
        <v>150830000</v>
      </c>
      <c r="C11" s="370">
        <v>150830000</v>
      </c>
      <c r="D11" s="370">
        <v>2004000</v>
      </c>
      <c r="E11" s="370">
        <v>2004000</v>
      </c>
      <c r="F11" s="370">
        <v>132987100</v>
      </c>
      <c r="G11" s="370">
        <v>132987100</v>
      </c>
      <c r="H11" s="370"/>
      <c r="I11" s="370"/>
      <c r="J11" s="371"/>
      <c r="K11" s="371"/>
      <c r="L11" s="372">
        <f t="shared" si="0"/>
        <v>285821100</v>
      </c>
      <c r="M11" s="372">
        <f t="shared" si="1"/>
        <v>285821100</v>
      </c>
      <c r="N11" s="367"/>
      <c r="O11" s="367"/>
    </row>
    <row r="12" spans="1:15">
      <c r="A12" s="369" t="s">
        <v>9</v>
      </c>
      <c r="B12" s="370">
        <v>31100000</v>
      </c>
      <c r="C12" s="370">
        <v>31100000</v>
      </c>
      <c r="D12" s="370">
        <v>1306000</v>
      </c>
      <c r="E12" s="370">
        <v>1306000</v>
      </c>
      <c r="F12" s="370">
        <v>61573100</v>
      </c>
      <c r="G12" s="370">
        <v>61573100</v>
      </c>
      <c r="H12" s="370"/>
      <c r="I12" s="370"/>
      <c r="J12" s="371"/>
      <c r="K12" s="371"/>
      <c r="L12" s="372">
        <f t="shared" si="0"/>
        <v>93979100</v>
      </c>
      <c r="M12" s="372">
        <f t="shared" si="1"/>
        <v>93979100</v>
      </c>
      <c r="N12" s="367"/>
      <c r="O12" s="367"/>
    </row>
    <row r="13" spans="1:15">
      <c r="A13" s="369" t="s">
        <v>36</v>
      </c>
      <c r="B13" s="370">
        <v>90219000</v>
      </c>
      <c r="C13" s="370">
        <v>90219000</v>
      </c>
      <c r="D13" s="370">
        <v>1614000</v>
      </c>
      <c r="E13" s="370">
        <v>1614000</v>
      </c>
      <c r="F13" s="370">
        <v>103914100</v>
      </c>
      <c r="G13" s="370">
        <v>103914100</v>
      </c>
      <c r="H13" s="370"/>
      <c r="I13" s="370"/>
      <c r="J13" s="371"/>
      <c r="K13" s="371"/>
      <c r="L13" s="372">
        <f t="shared" si="0"/>
        <v>195747100</v>
      </c>
      <c r="M13" s="372">
        <f t="shared" si="1"/>
        <v>195747100</v>
      </c>
      <c r="N13" s="367"/>
      <c r="O13" s="367"/>
    </row>
    <row r="14" spans="1:15">
      <c r="A14" s="369" t="s">
        <v>37</v>
      </c>
      <c r="B14" s="370">
        <v>64619000</v>
      </c>
      <c r="C14" s="370">
        <v>64619000</v>
      </c>
      <c r="D14" s="370">
        <v>727000</v>
      </c>
      <c r="E14" s="370">
        <v>727000</v>
      </c>
      <c r="F14" s="370">
        <v>108682800</v>
      </c>
      <c r="G14" s="370">
        <v>108682800</v>
      </c>
      <c r="H14" s="370"/>
      <c r="I14" s="370"/>
      <c r="J14" s="371"/>
      <c r="K14" s="371"/>
      <c r="L14" s="372">
        <f t="shared" si="0"/>
        <v>174028800</v>
      </c>
      <c r="M14" s="372">
        <f t="shared" si="1"/>
        <v>174028800</v>
      </c>
      <c r="N14" s="367"/>
      <c r="O14" s="367"/>
    </row>
    <row r="15" spans="1:15">
      <c r="A15" s="369" t="s">
        <v>10</v>
      </c>
      <c r="B15" s="370">
        <v>70297000</v>
      </c>
      <c r="C15" s="370">
        <v>70297000</v>
      </c>
      <c r="D15" s="370">
        <v>1589000</v>
      </c>
      <c r="E15" s="370">
        <v>1589000</v>
      </c>
      <c r="F15" s="370">
        <v>122550200</v>
      </c>
      <c r="G15" s="370">
        <v>122550200</v>
      </c>
      <c r="H15" s="370"/>
      <c r="I15" s="370"/>
      <c r="J15" s="371"/>
      <c r="K15" s="371"/>
      <c r="L15" s="372">
        <f t="shared" si="0"/>
        <v>194436200</v>
      </c>
      <c r="M15" s="372">
        <f t="shared" si="1"/>
        <v>194436200</v>
      </c>
      <c r="N15" s="367"/>
      <c r="O15" s="367"/>
    </row>
    <row r="16" spans="1:15">
      <c r="A16" s="369" t="s">
        <v>11</v>
      </c>
      <c r="B16" s="370">
        <v>45050000</v>
      </c>
      <c r="C16" s="370">
        <v>45050000</v>
      </c>
      <c r="D16" s="370">
        <v>804000</v>
      </c>
      <c r="E16" s="370">
        <v>804000</v>
      </c>
      <c r="F16" s="370">
        <v>64548300</v>
      </c>
      <c r="G16" s="370">
        <v>64548300</v>
      </c>
      <c r="H16" s="370"/>
      <c r="I16" s="370"/>
      <c r="J16" s="371"/>
      <c r="K16" s="371"/>
      <c r="L16" s="372">
        <f t="shared" si="0"/>
        <v>110402300</v>
      </c>
      <c r="M16" s="372">
        <f t="shared" si="1"/>
        <v>110402300</v>
      </c>
      <c r="N16" s="367"/>
      <c r="O16" s="367"/>
    </row>
    <row r="17" spans="1:15">
      <c r="A17" s="369" t="s">
        <v>38</v>
      </c>
      <c r="B17" s="370">
        <v>27282000</v>
      </c>
      <c r="C17" s="370">
        <v>27282000</v>
      </c>
      <c r="D17" s="371"/>
      <c r="E17" s="371"/>
      <c r="F17" s="370">
        <v>39248400</v>
      </c>
      <c r="G17" s="370">
        <v>39248400</v>
      </c>
      <c r="H17" s="370">
        <v>322000</v>
      </c>
      <c r="I17" s="370">
        <v>322000</v>
      </c>
      <c r="J17" s="371"/>
      <c r="K17" s="371"/>
      <c r="L17" s="372">
        <f t="shared" si="0"/>
        <v>66852400</v>
      </c>
      <c r="M17" s="372">
        <f t="shared" si="1"/>
        <v>66852400</v>
      </c>
      <c r="N17" s="367"/>
      <c r="O17" s="367"/>
    </row>
    <row r="18" spans="1:15">
      <c r="A18" s="369" t="s">
        <v>65</v>
      </c>
      <c r="B18" s="370">
        <v>67985000</v>
      </c>
      <c r="C18" s="370">
        <v>67985000</v>
      </c>
      <c r="D18" s="371"/>
      <c r="E18" s="371"/>
      <c r="F18" s="370">
        <v>52428800</v>
      </c>
      <c r="G18" s="370">
        <v>52428800</v>
      </c>
      <c r="H18" s="370">
        <v>1103000</v>
      </c>
      <c r="I18" s="370">
        <v>1103000</v>
      </c>
      <c r="J18" s="371"/>
      <c r="K18" s="371"/>
      <c r="L18" s="372">
        <f t="shared" si="0"/>
        <v>121516800</v>
      </c>
      <c r="M18" s="372">
        <f t="shared" si="1"/>
        <v>121516800</v>
      </c>
      <c r="N18" s="367"/>
      <c r="O18" s="367"/>
    </row>
    <row r="19" spans="1:15">
      <c r="A19" s="369" t="s">
        <v>12</v>
      </c>
      <c r="B19" s="370">
        <v>18530000</v>
      </c>
      <c r="C19" s="370">
        <v>18530000</v>
      </c>
      <c r="D19" s="371"/>
      <c r="E19" s="371"/>
      <c r="F19" s="370">
        <v>36010300</v>
      </c>
      <c r="G19" s="370">
        <v>36010300</v>
      </c>
      <c r="H19" s="370">
        <v>393000</v>
      </c>
      <c r="I19" s="370">
        <v>393000</v>
      </c>
      <c r="J19" s="370">
        <v>5744000</v>
      </c>
      <c r="K19" s="370">
        <v>5744000</v>
      </c>
      <c r="L19" s="372">
        <f t="shared" si="0"/>
        <v>60677300</v>
      </c>
      <c r="M19" s="372">
        <f t="shared" si="1"/>
        <v>60677300</v>
      </c>
      <c r="N19" s="373"/>
      <c r="O19" s="373">
        <v>0</v>
      </c>
    </row>
    <row r="20" spans="1:15">
      <c r="A20" s="369" t="s">
        <v>13</v>
      </c>
      <c r="B20" s="370">
        <v>25603000</v>
      </c>
      <c r="C20" s="370">
        <v>25603000</v>
      </c>
      <c r="D20" s="371"/>
      <c r="E20" s="371"/>
      <c r="F20" s="370">
        <v>41952400</v>
      </c>
      <c r="G20" s="370">
        <v>41952400</v>
      </c>
      <c r="H20" s="370">
        <v>516000</v>
      </c>
      <c r="I20" s="370">
        <v>516000</v>
      </c>
      <c r="J20" s="370">
        <v>6943000</v>
      </c>
      <c r="K20" s="370">
        <v>6943000</v>
      </c>
      <c r="L20" s="372">
        <f t="shared" si="0"/>
        <v>75014400</v>
      </c>
      <c r="M20" s="372">
        <f t="shared" si="1"/>
        <v>75014400</v>
      </c>
      <c r="N20" s="373"/>
      <c r="O20" s="367"/>
    </row>
    <row r="21" spans="1:15">
      <c r="A21" s="369" t="s">
        <v>40</v>
      </c>
      <c r="B21" s="370">
        <v>25825000</v>
      </c>
      <c r="C21" s="370">
        <v>25825000</v>
      </c>
      <c r="D21" s="371"/>
      <c r="E21" s="371"/>
      <c r="F21" s="370">
        <v>61578400</v>
      </c>
      <c r="G21" s="370">
        <v>61578400</v>
      </c>
      <c r="H21" s="370">
        <v>489000</v>
      </c>
      <c r="I21" s="370">
        <v>489000</v>
      </c>
      <c r="J21" s="371"/>
      <c r="K21" s="371"/>
      <c r="L21" s="372">
        <f t="shared" si="0"/>
        <v>87892400</v>
      </c>
      <c r="M21" s="372">
        <f t="shared" si="1"/>
        <v>87892400</v>
      </c>
      <c r="N21" s="373"/>
      <c r="O21" s="367"/>
    </row>
    <row r="22" spans="1:15">
      <c r="A22" s="369" t="s">
        <v>14</v>
      </c>
      <c r="B22" s="370">
        <v>74521000</v>
      </c>
      <c r="C22" s="370">
        <v>74521000</v>
      </c>
      <c r="D22" s="371"/>
      <c r="E22" s="371"/>
      <c r="F22" s="370">
        <v>55248800</v>
      </c>
      <c r="G22" s="370">
        <v>55248800</v>
      </c>
      <c r="H22" s="370">
        <v>658000</v>
      </c>
      <c r="I22" s="370">
        <v>658000</v>
      </c>
      <c r="J22" s="371"/>
      <c r="K22" s="371"/>
      <c r="L22" s="372">
        <f t="shared" si="0"/>
        <v>130427800</v>
      </c>
      <c r="M22" s="372">
        <f t="shared" si="1"/>
        <v>130427800</v>
      </c>
      <c r="N22" s="373"/>
      <c r="O22" s="367"/>
    </row>
    <row r="23" spans="1:15">
      <c r="A23" s="369" t="s">
        <v>41</v>
      </c>
      <c r="B23" s="370"/>
      <c r="C23" s="370"/>
      <c r="D23" s="371"/>
      <c r="E23" s="371"/>
      <c r="F23" s="370">
        <v>76593300</v>
      </c>
      <c r="G23" s="370">
        <v>76593300</v>
      </c>
      <c r="H23" s="370">
        <v>2316000</v>
      </c>
      <c r="I23" s="370">
        <v>2316000</v>
      </c>
      <c r="J23" s="371"/>
      <c r="K23" s="371"/>
      <c r="L23" s="372">
        <f t="shared" si="0"/>
        <v>78909300</v>
      </c>
      <c r="M23" s="372">
        <f t="shared" si="1"/>
        <v>78909300</v>
      </c>
      <c r="N23" s="373"/>
      <c r="O23" s="367"/>
    </row>
    <row r="24" spans="1:15">
      <c r="A24" s="369" t="s">
        <v>42</v>
      </c>
      <c r="B24" s="370">
        <v>25075000</v>
      </c>
      <c r="C24" s="370">
        <v>25075000</v>
      </c>
      <c r="D24" s="371"/>
      <c r="E24" s="371"/>
      <c r="F24" s="370">
        <v>24878800</v>
      </c>
      <c r="G24" s="370">
        <v>24878800</v>
      </c>
      <c r="H24" s="370">
        <v>261000</v>
      </c>
      <c r="I24" s="370">
        <v>261000</v>
      </c>
      <c r="J24" s="371"/>
      <c r="K24" s="371"/>
      <c r="L24" s="372">
        <f t="shared" si="0"/>
        <v>50214800</v>
      </c>
      <c r="M24" s="372">
        <f t="shared" si="1"/>
        <v>50214800</v>
      </c>
      <c r="N24" s="373"/>
      <c r="O24" s="367"/>
    </row>
    <row r="25" spans="1:15">
      <c r="A25" s="369" t="s">
        <v>15</v>
      </c>
      <c r="B25" s="370">
        <v>22825000</v>
      </c>
      <c r="C25" s="370">
        <v>22825000</v>
      </c>
      <c r="D25" s="371"/>
      <c r="E25" s="371"/>
      <c r="F25" s="370">
        <v>53728600</v>
      </c>
      <c r="G25" s="370">
        <v>53728600</v>
      </c>
      <c r="H25" s="370">
        <v>345000</v>
      </c>
      <c r="I25" s="370">
        <v>345000</v>
      </c>
      <c r="J25" s="371"/>
      <c r="K25" s="371"/>
      <c r="L25" s="372">
        <f t="shared" si="0"/>
        <v>76898600</v>
      </c>
      <c r="M25" s="372">
        <f t="shared" si="1"/>
        <v>76898600</v>
      </c>
      <c r="N25" s="373"/>
      <c r="O25" s="367"/>
    </row>
    <row r="26" spans="1:15">
      <c r="A26" s="369" t="s">
        <v>43</v>
      </c>
      <c r="B26" s="370">
        <v>31982000</v>
      </c>
      <c r="C26" s="370">
        <v>31982000</v>
      </c>
      <c r="D26" s="371"/>
      <c r="E26" s="371"/>
      <c r="F26" s="370">
        <v>31880300</v>
      </c>
      <c r="G26" s="370">
        <v>31880300</v>
      </c>
      <c r="H26" s="370">
        <v>298000</v>
      </c>
      <c r="I26" s="370">
        <v>298000</v>
      </c>
      <c r="J26" s="371"/>
      <c r="K26" s="371"/>
      <c r="L26" s="372">
        <f t="shared" si="0"/>
        <v>64160300</v>
      </c>
      <c r="M26" s="372">
        <f t="shared" si="1"/>
        <v>64160300</v>
      </c>
      <c r="N26" s="373"/>
      <c r="O26" s="367"/>
    </row>
    <row r="27" spans="1:15">
      <c r="A27" s="369" t="s">
        <v>16</v>
      </c>
      <c r="B27" s="370">
        <v>38655000</v>
      </c>
      <c r="C27" s="370">
        <v>38655000</v>
      </c>
      <c r="D27" s="371"/>
      <c r="E27" s="371"/>
      <c r="F27" s="370">
        <v>45107800</v>
      </c>
      <c r="G27" s="370">
        <v>45107800</v>
      </c>
      <c r="H27" s="370">
        <v>804000</v>
      </c>
      <c r="I27" s="370">
        <v>804000</v>
      </c>
      <c r="J27" s="371"/>
      <c r="K27" s="371"/>
      <c r="L27" s="372">
        <f t="shared" si="0"/>
        <v>84566800</v>
      </c>
      <c r="M27" s="372">
        <f t="shared" si="1"/>
        <v>84566800</v>
      </c>
      <c r="N27" s="367"/>
      <c r="O27" s="367"/>
    </row>
    <row r="28" spans="1:15">
      <c r="A28" s="369" t="s">
        <v>17</v>
      </c>
      <c r="B28" s="370">
        <v>85322000</v>
      </c>
      <c r="C28" s="370">
        <v>85322000</v>
      </c>
      <c r="D28" s="371"/>
      <c r="E28" s="371"/>
      <c r="F28" s="370">
        <v>58893100</v>
      </c>
      <c r="G28" s="370">
        <v>58893100</v>
      </c>
      <c r="H28" s="370">
        <v>1222000</v>
      </c>
      <c r="I28" s="370">
        <v>1222000</v>
      </c>
      <c r="J28" s="370">
        <v>10684000</v>
      </c>
      <c r="K28" s="370">
        <v>10684000</v>
      </c>
      <c r="L28" s="372">
        <f t="shared" si="0"/>
        <v>156121100</v>
      </c>
      <c r="M28" s="372">
        <f t="shared" si="1"/>
        <v>156121100</v>
      </c>
      <c r="N28" s="367"/>
      <c r="O28" s="367"/>
    </row>
    <row r="29" spans="1:15">
      <c r="A29" s="369" t="s">
        <v>44</v>
      </c>
      <c r="B29" s="370">
        <v>34909000</v>
      </c>
      <c r="C29" s="370">
        <v>34909000</v>
      </c>
      <c r="D29" s="371"/>
      <c r="E29" s="371"/>
      <c r="F29" s="370">
        <v>34940300</v>
      </c>
      <c r="G29" s="370">
        <v>34940300</v>
      </c>
      <c r="H29" s="370">
        <v>403000</v>
      </c>
      <c r="I29" s="370">
        <v>403000</v>
      </c>
      <c r="J29" s="371"/>
      <c r="K29" s="371"/>
      <c r="L29" s="372">
        <f t="shared" si="0"/>
        <v>70252300</v>
      </c>
      <c r="M29" s="372">
        <f t="shared" si="1"/>
        <v>70252300</v>
      </c>
      <c r="N29" s="367"/>
      <c r="O29" s="367"/>
    </row>
    <row r="30" spans="1:15">
      <c r="A30" s="369" t="s">
        <v>45</v>
      </c>
      <c r="B30" s="370">
        <v>38927000</v>
      </c>
      <c r="C30" s="370">
        <v>38927000</v>
      </c>
      <c r="D30" s="371"/>
      <c r="E30" s="371"/>
      <c r="F30" s="370">
        <v>53821100</v>
      </c>
      <c r="G30" s="370">
        <v>53821100</v>
      </c>
      <c r="H30" s="370">
        <v>615000</v>
      </c>
      <c r="I30" s="370">
        <v>615000</v>
      </c>
      <c r="J30" s="370">
        <v>7834000</v>
      </c>
      <c r="K30" s="370">
        <v>7834000</v>
      </c>
      <c r="L30" s="372">
        <f t="shared" si="0"/>
        <v>101197100</v>
      </c>
      <c r="M30" s="372">
        <f t="shared" si="1"/>
        <v>101197100</v>
      </c>
      <c r="N30" s="367"/>
      <c r="O30" s="367"/>
    </row>
    <row r="31" spans="1:15">
      <c r="A31" s="369" t="s">
        <v>18</v>
      </c>
      <c r="B31" s="370">
        <v>29043000</v>
      </c>
      <c r="C31" s="370">
        <v>29043000</v>
      </c>
      <c r="D31" s="371"/>
      <c r="E31" s="371"/>
      <c r="F31" s="370">
        <v>65522500</v>
      </c>
      <c r="G31" s="370">
        <v>65522500</v>
      </c>
      <c r="H31" s="370">
        <v>475000</v>
      </c>
      <c r="I31" s="370">
        <v>475000</v>
      </c>
      <c r="J31" s="371"/>
      <c r="K31" s="371"/>
      <c r="L31" s="372">
        <f t="shared" si="0"/>
        <v>95040500</v>
      </c>
      <c r="M31" s="372">
        <f t="shared" si="1"/>
        <v>95040500</v>
      </c>
      <c r="N31" s="367"/>
      <c r="O31" s="367"/>
    </row>
    <row r="32" spans="1:15">
      <c r="A32" s="369" t="s">
        <v>19</v>
      </c>
      <c r="B32" s="370">
        <v>56295000</v>
      </c>
      <c r="C32" s="370">
        <v>56295000</v>
      </c>
      <c r="D32" s="371"/>
      <c r="E32" s="371"/>
      <c r="F32" s="370">
        <v>71652600</v>
      </c>
      <c r="G32" s="370">
        <v>71652600</v>
      </c>
      <c r="H32" s="370">
        <v>1552000</v>
      </c>
      <c r="I32" s="370">
        <v>1552000</v>
      </c>
      <c r="J32" s="371"/>
      <c r="K32" s="371"/>
      <c r="L32" s="372">
        <f t="shared" si="0"/>
        <v>129499600</v>
      </c>
      <c r="M32" s="372">
        <f t="shared" si="1"/>
        <v>129499600</v>
      </c>
      <c r="N32" s="367"/>
      <c r="O32" s="367"/>
    </row>
    <row r="33" spans="1:15">
      <c r="A33" s="369" t="s">
        <v>20</v>
      </c>
      <c r="B33" s="370">
        <v>51722000</v>
      </c>
      <c r="C33" s="370">
        <v>51722000</v>
      </c>
      <c r="D33" s="371"/>
      <c r="E33" s="371"/>
      <c r="F33" s="370">
        <v>45439300</v>
      </c>
      <c r="G33" s="370">
        <v>45439300</v>
      </c>
      <c r="H33" s="370">
        <v>888000</v>
      </c>
      <c r="I33" s="370">
        <v>888000</v>
      </c>
      <c r="J33" s="371"/>
      <c r="K33" s="371"/>
      <c r="L33" s="372">
        <f t="shared" si="0"/>
        <v>98049300</v>
      </c>
      <c r="M33" s="372">
        <f t="shared" si="1"/>
        <v>98049300</v>
      </c>
      <c r="N33" s="367"/>
      <c r="O33" s="367"/>
    </row>
    <row r="34" spans="1:15">
      <c r="A34" s="369" t="s">
        <v>46</v>
      </c>
      <c r="B34" s="370">
        <v>20556000</v>
      </c>
      <c r="C34" s="370">
        <v>20556000</v>
      </c>
      <c r="D34" s="371"/>
      <c r="E34" s="371"/>
      <c r="F34" s="370">
        <v>43733400</v>
      </c>
      <c r="G34" s="370">
        <v>43733400</v>
      </c>
      <c r="H34" s="370">
        <v>462000</v>
      </c>
      <c r="I34" s="370">
        <v>462000</v>
      </c>
      <c r="J34" s="371"/>
      <c r="K34" s="371"/>
      <c r="L34" s="372">
        <f t="shared" si="0"/>
        <v>64751400</v>
      </c>
      <c r="M34" s="372">
        <f t="shared" si="1"/>
        <v>64751400</v>
      </c>
      <c r="N34" s="367"/>
      <c r="O34" s="367"/>
    </row>
    <row r="35" spans="1:15">
      <c r="A35" s="369" t="s">
        <v>47</v>
      </c>
      <c r="B35" s="370">
        <v>83907000</v>
      </c>
      <c r="C35" s="370">
        <v>83907000</v>
      </c>
      <c r="D35" s="371"/>
      <c r="E35" s="371"/>
      <c r="F35" s="370">
        <v>79524700</v>
      </c>
      <c r="G35" s="370">
        <v>79524700</v>
      </c>
      <c r="H35" s="370">
        <v>761000</v>
      </c>
      <c r="I35" s="370">
        <v>761000</v>
      </c>
      <c r="J35" s="370">
        <v>8784000</v>
      </c>
      <c r="K35" s="370">
        <v>8784000</v>
      </c>
      <c r="L35" s="372">
        <f t="shared" si="0"/>
        <v>172976700</v>
      </c>
      <c r="M35" s="372">
        <f t="shared" si="1"/>
        <v>172976700</v>
      </c>
      <c r="N35" s="367"/>
      <c r="O35" s="367"/>
    </row>
    <row r="36" spans="1:15">
      <c r="A36" s="369" t="s">
        <v>48</v>
      </c>
      <c r="B36" s="370">
        <v>53719000</v>
      </c>
      <c r="C36" s="370">
        <v>53719000</v>
      </c>
      <c r="D36" s="371"/>
      <c r="E36" s="371"/>
      <c r="F36" s="370">
        <v>57853800</v>
      </c>
      <c r="G36" s="370">
        <v>57853800</v>
      </c>
      <c r="H36" s="370">
        <v>645000</v>
      </c>
      <c r="I36" s="370">
        <v>645000</v>
      </c>
      <c r="J36" s="371"/>
      <c r="K36" s="371"/>
      <c r="L36" s="372">
        <f t="shared" si="0"/>
        <v>112217800</v>
      </c>
      <c r="M36" s="372">
        <f t="shared" si="1"/>
        <v>112217800</v>
      </c>
      <c r="N36" s="367"/>
      <c r="O36" s="367"/>
    </row>
    <row r="37" spans="1:15">
      <c r="A37" s="369" t="s">
        <v>49</v>
      </c>
      <c r="B37" s="370">
        <v>32252000</v>
      </c>
      <c r="C37" s="370">
        <v>32252000</v>
      </c>
      <c r="D37" s="371"/>
      <c r="E37" s="371"/>
      <c r="F37" s="370">
        <v>52280300</v>
      </c>
      <c r="G37" s="370">
        <v>52280300</v>
      </c>
      <c r="H37" s="370">
        <v>1245000</v>
      </c>
      <c r="I37" s="370">
        <v>1245000</v>
      </c>
      <c r="J37" s="370">
        <v>3692000</v>
      </c>
      <c r="K37" s="370">
        <v>3692000</v>
      </c>
      <c r="L37" s="372">
        <f t="shared" si="0"/>
        <v>89469300</v>
      </c>
      <c r="M37" s="372">
        <f t="shared" si="1"/>
        <v>89469300</v>
      </c>
      <c r="N37" s="367"/>
      <c r="O37" s="367"/>
    </row>
    <row r="38" spans="1:15">
      <c r="A38" s="369" t="s">
        <v>50</v>
      </c>
      <c r="B38" s="370">
        <v>51928000</v>
      </c>
      <c r="C38" s="370">
        <v>51928000</v>
      </c>
      <c r="D38" s="371"/>
      <c r="E38" s="371"/>
      <c r="F38" s="370">
        <v>80051200</v>
      </c>
      <c r="G38" s="370">
        <v>80051200</v>
      </c>
      <c r="H38" s="370">
        <v>1771000</v>
      </c>
      <c r="I38" s="370">
        <v>1771000</v>
      </c>
      <c r="J38" s="371"/>
      <c r="K38" s="371"/>
      <c r="L38" s="372">
        <f t="shared" si="0"/>
        <v>133750200</v>
      </c>
      <c r="M38" s="372">
        <f t="shared" si="1"/>
        <v>133750200</v>
      </c>
      <c r="N38" s="367"/>
      <c r="O38" s="367"/>
    </row>
    <row r="39" spans="1:15">
      <c r="A39" s="369" t="s">
        <v>21</v>
      </c>
      <c r="B39" s="370">
        <v>57051000</v>
      </c>
      <c r="C39" s="370">
        <v>57051000</v>
      </c>
      <c r="D39" s="371"/>
      <c r="E39" s="371"/>
      <c r="F39" s="370">
        <v>49304000</v>
      </c>
      <c r="G39" s="370">
        <v>49304000</v>
      </c>
      <c r="H39" s="370">
        <v>687000</v>
      </c>
      <c r="I39" s="370">
        <v>687000</v>
      </c>
      <c r="J39" s="371"/>
      <c r="K39" s="371"/>
      <c r="L39" s="372">
        <f t="shared" si="0"/>
        <v>107042000</v>
      </c>
      <c r="M39" s="372">
        <f t="shared" si="1"/>
        <v>107042000</v>
      </c>
      <c r="N39" s="367"/>
      <c r="O39" s="367"/>
    </row>
    <row r="40" spans="1:15">
      <c r="A40" s="369" t="s">
        <v>51</v>
      </c>
      <c r="B40" s="370">
        <v>41072000</v>
      </c>
      <c r="C40" s="370">
        <v>41072000</v>
      </c>
      <c r="D40" s="371"/>
      <c r="E40" s="371"/>
      <c r="F40" s="370">
        <v>53048700</v>
      </c>
      <c r="G40" s="370">
        <v>53048700</v>
      </c>
      <c r="H40" s="370">
        <v>441000</v>
      </c>
      <c r="I40" s="370">
        <v>441000</v>
      </c>
      <c r="J40" s="371"/>
      <c r="K40" s="371"/>
      <c r="L40" s="372">
        <f t="shared" si="0"/>
        <v>94561700</v>
      </c>
      <c r="M40" s="372">
        <f t="shared" si="1"/>
        <v>94561700</v>
      </c>
      <c r="N40" s="367"/>
      <c r="O40" s="367"/>
    </row>
    <row r="41" spans="1:15">
      <c r="A41" s="369" t="s">
        <v>22</v>
      </c>
      <c r="B41" s="370">
        <v>39752000</v>
      </c>
      <c r="C41" s="370">
        <v>39752000</v>
      </c>
      <c r="D41" s="371"/>
      <c r="E41" s="371"/>
      <c r="F41" s="370">
        <v>45921300</v>
      </c>
      <c r="G41" s="370">
        <v>45921300</v>
      </c>
      <c r="H41" s="370">
        <v>414000</v>
      </c>
      <c r="I41" s="370">
        <v>414000</v>
      </c>
      <c r="J41" s="371"/>
      <c r="K41" s="371"/>
      <c r="L41" s="372">
        <f t="shared" si="0"/>
        <v>86087300</v>
      </c>
      <c r="M41" s="372">
        <f t="shared" si="1"/>
        <v>86087300</v>
      </c>
      <c r="N41" s="367"/>
      <c r="O41" s="367"/>
    </row>
    <row r="42" spans="1:15">
      <c r="A42" s="369" t="s">
        <v>52</v>
      </c>
      <c r="B42" s="370">
        <v>33803000</v>
      </c>
      <c r="C42" s="370">
        <v>33803000</v>
      </c>
      <c r="D42" s="371"/>
      <c r="E42" s="371"/>
      <c r="F42" s="370">
        <v>42658900</v>
      </c>
      <c r="G42" s="370">
        <v>42658900</v>
      </c>
      <c r="H42" s="370">
        <v>428000</v>
      </c>
      <c r="I42" s="370">
        <v>428000</v>
      </c>
      <c r="J42" s="370">
        <v>6319000</v>
      </c>
      <c r="K42" s="370">
        <v>6319000</v>
      </c>
      <c r="L42" s="372">
        <f t="shared" si="0"/>
        <v>83208900</v>
      </c>
      <c r="M42" s="372">
        <f t="shared" si="1"/>
        <v>83208900</v>
      </c>
      <c r="N42" s="367"/>
      <c r="O42" s="367"/>
    </row>
    <row r="43" spans="1:15">
      <c r="A43" s="369" t="s">
        <v>53</v>
      </c>
      <c r="B43" s="370">
        <v>55161000</v>
      </c>
      <c r="C43" s="370">
        <v>55161000</v>
      </c>
      <c r="D43" s="371"/>
      <c r="E43" s="371"/>
      <c r="F43" s="370">
        <v>64811400</v>
      </c>
      <c r="G43" s="370">
        <v>64811400</v>
      </c>
      <c r="H43" s="370">
        <v>485000</v>
      </c>
      <c r="I43" s="370">
        <v>485000</v>
      </c>
      <c r="J43" s="371"/>
      <c r="K43" s="371"/>
      <c r="L43" s="372">
        <f t="shared" si="0"/>
        <v>120457400</v>
      </c>
      <c r="M43" s="372">
        <f t="shared" si="1"/>
        <v>120457400</v>
      </c>
      <c r="N43" s="367"/>
      <c r="O43" s="367"/>
    </row>
    <row r="44" spans="1:15">
      <c r="A44" s="374" t="s">
        <v>56</v>
      </c>
      <c r="B44" s="370"/>
      <c r="C44" s="370"/>
      <c r="D44" s="371"/>
      <c r="E44" s="371"/>
      <c r="F44" s="370">
        <v>91045100</v>
      </c>
      <c r="G44" s="370"/>
      <c r="H44" s="370"/>
      <c r="I44" s="370"/>
      <c r="J44" s="371"/>
      <c r="K44" s="371"/>
      <c r="L44" s="372">
        <f t="shared" si="0"/>
        <v>91045100</v>
      </c>
      <c r="M44" s="372">
        <f t="shared" si="1"/>
        <v>0</v>
      </c>
      <c r="N44" s="367"/>
      <c r="O44" s="367"/>
    </row>
    <row r="45" spans="1:15">
      <c r="A45" s="375" t="s">
        <v>23</v>
      </c>
      <c r="B45" s="376">
        <f>SUM(B8:B43)</f>
        <v>1858180000</v>
      </c>
      <c r="C45" s="376">
        <f>SUM(C8:C43)</f>
        <v>1858180000</v>
      </c>
      <c r="D45" s="376">
        <f t="shared" ref="D45:E45" si="2">SUM(D8:D43)</f>
        <v>35234000</v>
      </c>
      <c r="E45" s="376">
        <f t="shared" si="2"/>
        <v>35234000</v>
      </c>
      <c r="F45" s="376">
        <f>SUM(F7:F44)</f>
        <v>3644414000</v>
      </c>
      <c r="G45" s="376">
        <f>SUM(G7:G43)</f>
        <v>3553368900</v>
      </c>
      <c r="H45" s="376">
        <f t="shared" ref="H45:K45" si="3">SUM(H7:H43)</f>
        <v>52134000</v>
      </c>
      <c r="I45" s="376">
        <f t="shared" si="3"/>
        <v>52134000</v>
      </c>
      <c r="J45" s="376">
        <f t="shared" si="3"/>
        <v>50000000</v>
      </c>
      <c r="K45" s="376">
        <f t="shared" si="3"/>
        <v>50000000</v>
      </c>
      <c r="L45" s="377">
        <f t="shared" si="0"/>
        <v>5639962000</v>
      </c>
      <c r="M45" s="377">
        <f t="shared" si="1"/>
        <v>5548916900</v>
      </c>
      <c r="N45" s="367"/>
      <c r="O45" s="367"/>
    </row>
    <row r="46" spans="1:15">
      <c r="B46" s="359">
        <v>1858180000</v>
      </c>
      <c r="C46" s="359">
        <v>1858180000</v>
      </c>
      <c r="D46" s="359">
        <v>35234000</v>
      </c>
      <c r="E46" s="359">
        <v>35234000</v>
      </c>
      <c r="F46" s="359">
        <v>3644414000</v>
      </c>
      <c r="G46" s="359">
        <v>3553368900</v>
      </c>
      <c r="H46" s="359">
        <v>52134000</v>
      </c>
      <c r="I46" s="359">
        <v>52134000</v>
      </c>
      <c r="J46" s="359">
        <v>50000000</v>
      </c>
      <c r="K46" s="359">
        <v>50000000</v>
      </c>
    </row>
    <row r="47" spans="1:15" s="382" customFormat="1" ht="19.5" customHeight="1">
      <c r="A47" s="378"/>
      <c r="B47" s="379"/>
      <c r="C47" s="380"/>
      <c r="D47" s="380"/>
      <c r="E47" s="381"/>
      <c r="F47" s="379"/>
    </row>
    <row r="48" spans="1:15" s="382" customFormat="1">
      <c r="B48" s="379"/>
      <c r="C48" s="380"/>
      <c r="D48" s="379"/>
      <c r="F48" s="379"/>
    </row>
    <row r="49" spans="1:3" s="382" customFormat="1">
      <c r="A49" s="378"/>
      <c r="B49" s="379"/>
      <c r="C49" s="380"/>
    </row>
    <row r="50" spans="1:3" s="367" customFormat="1">
      <c r="B50" s="383"/>
    </row>
    <row r="51" spans="1:3" s="367" customFormat="1">
      <c r="A51" s="383"/>
    </row>
    <row r="52" spans="1:3" s="367" customFormat="1"/>
    <row r="53" spans="1:3" s="367" customFormat="1"/>
    <row r="54" spans="1:3" s="367" customFormat="1"/>
  </sheetData>
  <mergeCells count="18">
    <mergeCell ref="D3:E3"/>
    <mergeCell ref="F4:G4"/>
    <mergeCell ref="F5:G5"/>
    <mergeCell ref="H4:I4"/>
    <mergeCell ref="H5:I5"/>
    <mergeCell ref="J4:K4"/>
    <mergeCell ref="A1:M1"/>
    <mergeCell ref="J3:K3"/>
    <mergeCell ref="L3:M5"/>
    <mergeCell ref="A3:A6"/>
    <mergeCell ref="F3:G3"/>
    <mergeCell ref="H3:I3"/>
    <mergeCell ref="J5:K5"/>
    <mergeCell ref="B4:C4"/>
    <mergeCell ref="B5:C5"/>
    <mergeCell ref="B3:C3"/>
    <mergeCell ref="D4:E4"/>
    <mergeCell ref="D5:E5"/>
  </mergeCells>
  <pageMargins left="0.2" right="0.46" top="0.46" bottom="0.18" header="0.24" footer="0.17"/>
  <pageSetup paperSize="9" scale="7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P49"/>
  <sheetViews>
    <sheetView topLeftCell="B2" workbookViewId="0">
      <pane xSplit="1" ySplit="6" topLeftCell="C32" activePane="bottomRight" state="frozen"/>
      <selection activeCell="B2" sqref="B2"/>
      <selection pane="topRight" activeCell="D2" sqref="D2"/>
      <selection pane="bottomLeft" activeCell="B8" sqref="B8"/>
      <selection pane="bottomRight" activeCell="B54" sqref="B54"/>
    </sheetView>
  </sheetViews>
  <sheetFormatPr defaultRowHeight="12.75"/>
  <cols>
    <col min="1" max="1" width="2" style="263" customWidth="1"/>
    <col min="2" max="2" width="35.28515625" style="263" customWidth="1"/>
    <col min="3" max="3" width="10.28515625" style="263" customWidth="1"/>
    <col min="4" max="4" width="10.5703125" style="263" customWidth="1"/>
    <col min="5" max="5" width="9.140625" style="263" customWidth="1"/>
    <col min="6" max="6" width="13" style="263" customWidth="1"/>
    <col min="7" max="7" width="9.140625" style="263"/>
    <col min="8" max="8" width="12.85546875" style="263" customWidth="1"/>
    <col min="9" max="9" width="7.85546875" style="263" customWidth="1"/>
    <col min="10" max="10" width="11.28515625" style="263" customWidth="1"/>
    <col min="11" max="12" width="8.140625" style="263" customWidth="1"/>
    <col min="13" max="13" width="11" style="263" customWidth="1"/>
    <col min="14" max="14" width="11.5703125" style="263" customWidth="1"/>
    <col min="15" max="15" width="9.85546875" style="263" bestFit="1" customWidth="1"/>
    <col min="16" max="16" width="9" style="263" customWidth="1"/>
    <col min="17" max="17" width="15.140625" style="263" customWidth="1"/>
    <col min="18" max="18" width="14.28515625" style="263" customWidth="1"/>
    <col min="19" max="16384" width="9.140625" style="263"/>
  </cols>
  <sheetData>
    <row r="2" spans="2:16" ht="21.75" customHeight="1">
      <c r="B2" s="627" t="s">
        <v>192</v>
      </c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</row>
    <row r="3" spans="2:16">
      <c r="P3" s="384" t="s">
        <v>24</v>
      </c>
    </row>
    <row r="4" spans="2:16" s="264" customFormat="1" ht="30.75" customHeight="1">
      <c r="B4" s="632" t="s">
        <v>7</v>
      </c>
      <c r="C4" s="625" t="s">
        <v>60</v>
      </c>
      <c r="D4" s="625"/>
      <c r="E4" s="625" t="s">
        <v>60</v>
      </c>
      <c r="F4" s="625"/>
      <c r="G4" s="625" t="s">
        <v>60</v>
      </c>
      <c r="H4" s="625"/>
      <c r="I4" s="625" t="s">
        <v>60</v>
      </c>
      <c r="J4" s="625"/>
      <c r="K4" s="625" t="s">
        <v>60</v>
      </c>
      <c r="L4" s="625"/>
      <c r="M4" s="625" t="s">
        <v>59</v>
      </c>
      <c r="N4" s="625"/>
      <c r="O4" s="628" t="s">
        <v>23</v>
      </c>
      <c r="P4" s="629"/>
    </row>
    <row r="5" spans="2:16" s="264" customFormat="1" ht="76.5" customHeight="1">
      <c r="B5" s="632"/>
      <c r="C5" s="626" t="s">
        <v>193</v>
      </c>
      <c r="D5" s="626"/>
      <c r="E5" s="626" t="s">
        <v>194</v>
      </c>
      <c r="F5" s="626"/>
      <c r="G5" s="626" t="s">
        <v>195</v>
      </c>
      <c r="H5" s="626"/>
      <c r="I5" s="626" t="s">
        <v>196</v>
      </c>
      <c r="J5" s="626"/>
      <c r="K5" s="626" t="s">
        <v>75</v>
      </c>
      <c r="L5" s="626"/>
      <c r="M5" s="626" t="s">
        <v>197</v>
      </c>
      <c r="N5" s="626"/>
      <c r="O5" s="630"/>
      <c r="P5" s="631"/>
    </row>
    <row r="6" spans="2:16" s="264" customFormat="1" ht="20.25" customHeight="1">
      <c r="B6" s="632"/>
      <c r="C6" s="625" t="s">
        <v>5</v>
      </c>
      <c r="D6" s="625"/>
      <c r="E6" s="625" t="s">
        <v>5</v>
      </c>
      <c r="F6" s="625"/>
      <c r="G6" s="625" t="s">
        <v>5</v>
      </c>
      <c r="H6" s="625"/>
      <c r="I6" s="625" t="s">
        <v>5</v>
      </c>
      <c r="J6" s="625"/>
      <c r="K6" s="625" t="s">
        <v>5</v>
      </c>
      <c r="L6" s="625"/>
      <c r="M6" s="625" t="s">
        <v>5</v>
      </c>
      <c r="N6" s="625"/>
      <c r="O6" s="625" t="s">
        <v>5</v>
      </c>
      <c r="P6" s="625"/>
    </row>
    <row r="7" spans="2:16" s="264" customFormat="1" ht="24.75" customHeight="1">
      <c r="B7" s="632"/>
      <c r="C7" s="385" t="s">
        <v>3</v>
      </c>
      <c r="D7" s="385" t="s">
        <v>4</v>
      </c>
      <c r="E7" s="385" t="s">
        <v>3</v>
      </c>
      <c r="F7" s="385" t="s">
        <v>4</v>
      </c>
      <c r="G7" s="385" t="s">
        <v>3</v>
      </c>
      <c r="H7" s="385" t="s">
        <v>4</v>
      </c>
      <c r="I7" s="385" t="s">
        <v>3</v>
      </c>
      <c r="J7" s="385" t="s">
        <v>4</v>
      </c>
      <c r="K7" s="385" t="s">
        <v>3</v>
      </c>
      <c r="L7" s="385" t="s">
        <v>4</v>
      </c>
      <c r="M7" s="385" t="s">
        <v>3</v>
      </c>
      <c r="N7" s="385" t="s">
        <v>4</v>
      </c>
      <c r="O7" s="385" t="s">
        <v>3</v>
      </c>
      <c r="P7" s="385" t="s">
        <v>4</v>
      </c>
    </row>
    <row r="8" spans="2:16">
      <c r="B8" s="386" t="s">
        <v>33</v>
      </c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>
        <v>14370897</v>
      </c>
      <c r="N8" s="305">
        <v>14370897</v>
      </c>
      <c r="O8" s="306">
        <f>C8+E8+G8+I8+K8+M8</f>
        <v>14370897</v>
      </c>
      <c r="P8" s="306">
        <f>D8+F8+H8+J8+L8+N8</f>
        <v>14370897</v>
      </c>
    </row>
    <row r="9" spans="2:16">
      <c r="B9" s="386" t="s">
        <v>0</v>
      </c>
      <c r="C9" s="305">
        <v>2670529</v>
      </c>
      <c r="D9" s="305">
        <v>2650339.5499999998</v>
      </c>
      <c r="E9" s="305">
        <v>1027813</v>
      </c>
      <c r="F9" s="305">
        <v>0</v>
      </c>
      <c r="G9" s="305">
        <v>250377</v>
      </c>
      <c r="H9" s="305">
        <v>248483.9</v>
      </c>
      <c r="I9" s="305">
        <v>309250</v>
      </c>
      <c r="J9" s="305">
        <v>0</v>
      </c>
      <c r="K9" s="305"/>
      <c r="L9" s="305"/>
      <c r="M9" s="305">
        <v>2876514</v>
      </c>
      <c r="N9" s="305">
        <v>2876514</v>
      </c>
      <c r="O9" s="306">
        <f t="shared" ref="O9:O44" si="0">C9+E9+G9+I9+K9+M9</f>
        <v>7134483</v>
      </c>
      <c r="P9" s="306">
        <f t="shared" ref="P9:P44" si="1">D9+F9+H9+J9+L9+N9</f>
        <v>5775337.4499999993</v>
      </c>
    </row>
    <row r="10" spans="2:16">
      <c r="B10" s="386" t="s">
        <v>34</v>
      </c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>
        <v>1486531</v>
      </c>
      <c r="N10" s="305">
        <v>1486531</v>
      </c>
      <c r="O10" s="306">
        <f t="shared" si="0"/>
        <v>1486531</v>
      </c>
      <c r="P10" s="306">
        <f t="shared" si="1"/>
        <v>1486531</v>
      </c>
    </row>
    <row r="11" spans="2:16">
      <c r="B11" s="386" t="s">
        <v>35</v>
      </c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>
        <v>716577</v>
      </c>
      <c r="N11" s="305">
        <v>716577</v>
      </c>
      <c r="O11" s="306">
        <f t="shared" si="0"/>
        <v>716577</v>
      </c>
      <c r="P11" s="306">
        <f t="shared" si="1"/>
        <v>716577</v>
      </c>
    </row>
    <row r="12" spans="2:16">
      <c r="B12" s="386" t="s">
        <v>1</v>
      </c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>
        <v>429140</v>
      </c>
      <c r="N12" s="305">
        <v>429140</v>
      </c>
      <c r="O12" s="306">
        <f t="shared" si="0"/>
        <v>429140</v>
      </c>
      <c r="P12" s="306">
        <f t="shared" si="1"/>
        <v>429140</v>
      </c>
    </row>
    <row r="13" spans="2:16">
      <c r="B13" s="386" t="s">
        <v>9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>
        <v>406283</v>
      </c>
      <c r="N13" s="305">
        <v>406283</v>
      </c>
      <c r="O13" s="306">
        <f t="shared" si="0"/>
        <v>406283</v>
      </c>
      <c r="P13" s="306">
        <f t="shared" si="1"/>
        <v>406283</v>
      </c>
    </row>
    <row r="14" spans="2:16">
      <c r="B14" s="386" t="s">
        <v>36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>
        <v>543633</v>
      </c>
      <c r="N14" s="305">
        <v>543633</v>
      </c>
      <c r="O14" s="306">
        <f t="shared" si="0"/>
        <v>543633</v>
      </c>
      <c r="P14" s="306">
        <f t="shared" si="1"/>
        <v>543633</v>
      </c>
    </row>
    <row r="15" spans="2:16">
      <c r="B15" s="386" t="s">
        <v>37</v>
      </c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>
        <v>260566</v>
      </c>
      <c r="N15" s="305">
        <v>260566</v>
      </c>
      <c r="O15" s="306">
        <f t="shared" si="0"/>
        <v>260566</v>
      </c>
      <c r="P15" s="306">
        <f t="shared" si="1"/>
        <v>260566</v>
      </c>
    </row>
    <row r="16" spans="2:16">
      <c r="B16" s="386" t="s">
        <v>10</v>
      </c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>
        <v>425522</v>
      </c>
      <c r="N16" s="305">
        <v>425522</v>
      </c>
      <c r="O16" s="306">
        <f t="shared" si="0"/>
        <v>425522</v>
      </c>
      <c r="P16" s="306">
        <f t="shared" si="1"/>
        <v>425522</v>
      </c>
    </row>
    <row r="17" spans="2:16">
      <c r="B17" s="386" t="s">
        <v>11</v>
      </c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>
        <v>398274</v>
      </c>
      <c r="N17" s="305">
        <v>398274</v>
      </c>
      <c r="O17" s="306">
        <f t="shared" si="0"/>
        <v>398274</v>
      </c>
      <c r="P17" s="306">
        <f t="shared" si="1"/>
        <v>398274</v>
      </c>
    </row>
    <row r="18" spans="2:16">
      <c r="B18" s="386" t="s">
        <v>38</v>
      </c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>
        <v>191099</v>
      </c>
      <c r="N18" s="305">
        <v>191099</v>
      </c>
      <c r="O18" s="306">
        <f t="shared" si="0"/>
        <v>191099</v>
      </c>
      <c r="P18" s="306">
        <f t="shared" si="1"/>
        <v>191099</v>
      </c>
    </row>
    <row r="19" spans="2:16">
      <c r="B19" s="386" t="s">
        <v>65</v>
      </c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>
        <v>543062</v>
      </c>
      <c r="N19" s="305">
        <v>543062</v>
      </c>
      <c r="O19" s="306">
        <f t="shared" si="0"/>
        <v>543062</v>
      </c>
      <c r="P19" s="306">
        <f t="shared" si="1"/>
        <v>543062</v>
      </c>
    </row>
    <row r="20" spans="2:16">
      <c r="B20" s="386" t="s">
        <v>12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>
        <v>324392</v>
      </c>
      <c r="N20" s="305">
        <v>324392</v>
      </c>
      <c r="O20" s="306">
        <f t="shared" si="0"/>
        <v>324392</v>
      </c>
      <c r="P20" s="306">
        <f t="shared" si="1"/>
        <v>324392</v>
      </c>
    </row>
    <row r="21" spans="2:16">
      <c r="B21" s="386" t="s">
        <v>13</v>
      </c>
      <c r="C21" s="305"/>
      <c r="D21" s="305"/>
      <c r="E21" s="305"/>
      <c r="F21" s="305"/>
      <c r="G21" s="305"/>
      <c r="H21" s="305"/>
      <c r="I21" s="305"/>
      <c r="J21" s="305"/>
      <c r="K21" s="305">
        <v>2312178</v>
      </c>
      <c r="L21" s="305">
        <v>0</v>
      </c>
      <c r="M21" s="305">
        <v>120431</v>
      </c>
      <c r="N21" s="305">
        <v>120431</v>
      </c>
      <c r="O21" s="306">
        <f t="shared" si="0"/>
        <v>2432609</v>
      </c>
      <c r="P21" s="306">
        <f t="shared" si="1"/>
        <v>120431</v>
      </c>
    </row>
    <row r="22" spans="2:16">
      <c r="B22" s="386" t="s">
        <v>40</v>
      </c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>
        <v>234051</v>
      </c>
      <c r="N22" s="305">
        <v>234051</v>
      </c>
      <c r="O22" s="306">
        <f t="shared" si="0"/>
        <v>234051</v>
      </c>
      <c r="P22" s="306">
        <f t="shared" si="1"/>
        <v>234051</v>
      </c>
    </row>
    <row r="23" spans="2:16">
      <c r="B23" s="386" t="s">
        <v>14</v>
      </c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>
        <v>528505</v>
      </c>
      <c r="N23" s="305">
        <v>528487.13</v>
      </c>
      <c r="O23" s="306">
        <f t="shared" si="0"/>
        <v>528505</v>
      </c>
      <c r="P23" s="306">
        <f t="shared" si="1"/>
        <v>528487.13</v>
      </c>
    </row>
    <row r="24" spans="2:16">
      <c r="B24" s="386" t="s">
        <v>41</v>
      </c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>
        <v>826667</v>
      </c>
      <c r="N24" s="305">
        <v>826667</v>
      </c>
      <c r="O24" s="306">
        <f t="shared" si="0"/>
        <v>826667</v>
      </c>
      <c r="P24" s="306">
        <f t="shared" si="1"/>
        <v>826667</v>
      </c>
    </row>
    <row r="25" spans="2:16">
      <c r="B25" s="386" t="s">
        <v>42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>
        <v>115184</v>
      </c>
      <c r="N25" s="305">
        <v>115184</v>
      </c>
      <c r="O25" s="306">
        <f t="shared" si="0"/>
        <v>115184</v>
      </c>
      <c r="P25" s="306">
        <f t="shared" si="1"/>
        <v>115184</v>
      </c>
    </row>
    <row r="26" spans="2:16">
      <c r="B26" s="386" t="s">
        <v>15</v>
      </c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>
        <v>442978</v>
      </c>
      <c r="N26" s="305">
        <v>442978</v>
      </c>
      <c r="O26" s="306">
        <f t="shared" si="0"/>
        <v>442978</v>
      </c>
      <c r="P26" s="306">
        <f t="shared" si="1"/>
        <v>442978</v>
      </c>
    </row>
    <row r="27" spans="2:16">
      <c r="B27" s="386" t="s">
        <v>43</v>
      </c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>
        <v>296283</v>
      </c>
      <c r="N27" s="305">
        <v>296283</v>
      </c>
      <c r="O27" s="306">
        <f t="shared" si="0"/>
        <v>296283</v>
      </c>
      <c r="P27" s="306">
        <f t="shared" si="1"/>
        <v>296283</v>
      </c>
    </row>
    <row r="28" spans="2:16">
      <c r="B28" s="386" t="s">
        <v>16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>
        <v>611623</v>
      </c>
      <c r="N28" s="305">
        <v>611623</v>
      </c>
      <c r="O28" s="306">
        <f t="shared" si="0"/>
        <v>611623</v>
      </c>
      <c r="P28" s="306">
        <f t="shared" si="1"/>
        <v>611623</v>
      </c>
    </row>
    <row r="29" spans="2:16">
      <c r="B29" s="386" t="s">
        <v>17</v>
      </c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>
        <v>337007</v>
      </c>
      <c r="N29" s="305">
        <v>337007</v>
      </c>
      <c r="O29" s="306">
        <f t="shared" si="0"/>
        <v>337007</v>
      </c>
      <c r="P29" s="306">
        <f t="shared" si="1"/>
        <v>337007</v>
      </c>
    </row>
    <row r="30" spans="2:16">
      <c r="B30" s="386" t="s">
        <v>44</v>
      </c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>
        <v>211655</v>
      </c>
      <c r="N30" s="305">
        <v>211655</v>
      </c>
      <c r="O30" s="306">
        <f t="shared" si="0"/>
        <v>211655</v>
      </c>
      <c r="P30" s="306">
        <f t="shared" si="1"/>
        <v>211655</v>
      </c>
    </row>
    <row r="31" spans="2:16">
      <c r="B31" s="386" t="s">
        <v>45</v>
      </c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>
        <v>247125</v>
      </c>
      <c r="N31" s="305">
        <v>247125</v>
      </c>
      <c r="O31" s="306">
        <f t="shared" si="0"/>
        <v>247125</v>
      </c>
      <c r="P31" s="306">
        <f t="shared" si="1"/>
        <v>247125</v>
      </c>
    </row>
    <row r="32" spans="2:16">
      <c r="B32" s="386" t="s">
        <v>18</v>
      </c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>
        <v>446952</v>
      </c>
      <c r="N32" s="305">
        <v>446952</v>
      </c>
      <c r="O32" s="306">
        <f t="shared" si="0"/>
        <v>446952</v>
      </c>
      <c r="P32" s="306">
        <f t="shared" si="1"/>
        <v>446952</v>
      </c>
    </row>
    <row r="33" spans="2:16">
      <c r="B33" s="386" t="s">
        <v>19</v>
      </c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>
        <v>503308</v>
      </c>
      <c r="N33" s="305">
        <v>503308</v>
      </c>
      <c r="O33" s="306">
        <f t="shared" si="0"/>
        <v>503308</v>
      </c>
      <c r="P33" s="306">
        <f t="shared" si="1"/>
        <v>503308</v>
      </c>
    </row>
    <row r="34" spans="2:16">
      <c r="B34" s="386" t="s">
        <v>20</v>
      </c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>
        <v>458755</v>
      </c>
      <c r="N34" s="305">
        <v>458755</v>
      </c>
      <c r="O34" s="306">
        <f t="shared" si="0"/>
        <v>458755</v>
      </c>
      <c r="P34" s="306">
        <f t="shared" si="1"/>
        <v>458755</v>
      </c>
    </row>
    <row r="35" spans="2:16">
      <c r="B35" s="386" t="s">
        <v>46</v>
      </c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>
        <v>254533</v>
      </c>
      <c r="N35" s="305">
        <v>254533</v>
      </c>
      <c r="O35" s="306">
        <f t="shared" si="0"/>
        <v>254533</v>
      </c>
      <c r="P35" s="306">
        <f t="shared" si="1"/>
        <v>254533</v>
      </c>
    </row>
    <row r="36" spans="2:16">
      <c r="B36" s="386" t="s">
        <v>47</v>
      </c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>
        <v>240082</v>
      </c>
      <c r="N36" s="305">
        <v>240082</v>
      </c>
      <c r="O36" s="306">
        <f t="shared" si="0"/>
        <v>240082</v>
      </c>
      <c r="P36" s="306">
        <f t="shared" si="1"/>
        <v>240082</v>
      </c>
    </row>
    <row r="37" spans="2:16">
      <c r="B37" s="386" t="s">
        <v>48</v>
      </c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>
        <v>367123</v>
      </c>
      <c r="N37" s="305">
        <v>367123</v>
      </c>
      <c r="O37" s="306">
        <f t="shared" si="0"/>
        <v>367123</v>
      </c>
      <c r="P37" s="306">
        <f t="shared" si="1"/>
        <v>367123</v>
      </c>
    </row>
    <row r="38" spans="2:16">
      <c r="B38" s="386" t="s">
        <v>49</v>
      </c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>
        <v>858029</v>
      </c>
      <c r="N38" s="305">
        <v>858029</v>
      </c>
      <c r="O38" s="306">
        <f t="shared" si="0"/>
        <v>858029</v>
      </c>
      <c r="P38" s="306">
        <f t="shared" si="1"/>
        <v>858029</v>
      </c>
    </row>
    <row r="39" spans="2:16">
      <c r="B39" s="386" t="s">
        <v>50</v>
      </c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>
        <v>419514</v>
      </c>
      <c r="N39" s="305">
        <v>419514</v>
      </c>
      <c r="O39" s="306">
        <f t="shared" si="0"/>
        <v>419514</v>
      </c>
      <c r="P39" s="306">
        <f t="shared" si="1"/>
        <v>419514</v>
      </c>
    </row>
    <row r="40" spans="2:16">
      <c r="B40" s="386" t="s">
        <v>21</v>
      </c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>
        <v>499707</v>
      </c>
      <c r="N40" s="305">
        <v>499707</v>
      </c>
      <c r="O40" s="306">
        <f t="shared" si="0"/>
        <v>499707</v>
      </c>
      <c r="P40" s="306">
        <f t="shared" si="1"/>
        <v>499707</v>
      </c>
    </row>
    <row r="41" spans="2:16">
      <c r="B41" s="386" t="s">
        <v>51</v>
      </c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>
        <v>329959</v>
      </c>
      <c r="N41" s="305">
        <v>329959</v>
      </c>
      <c r="O41" s="306">
        <f t="shared" si="0"/>
        <v>329959</v>
      </c>
      <c r="P41" s="306">
        <f t="shared" si="1"/>
        <v>329959</v>
      </c>
    </row>
    <row r="42" spans="2:16">
      <c r="B42" s="386" t="s">
        <v>22</v>
      </c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>
        <v>529395</v>
      </c>
      <c r="N42" s="305">
        <v>529395</v>
      </c>
      <c r="O42" s="306">
        <f t="shared" si="0"/>
        <v>529395</v>
      </c>
      <c r="P42" s="306">
        <f t="shared" si="1"/>
        <v>529395</v>
      </c>
    </row>
    <row r="43" spans="2:16">
      <c r="B43" s="386" t="s">
        <v>52</v>
      </c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>
        <v>562331</v>
      </c>
      <c r="N43" s="305">
        <v>562331</v>
      </c>
      <c r="O43" s="306">
        <f t="shared" si="0"/>
        <v>562331</v>
      </c>
      <c r="P43" s="306">
        <f t="shared" si="1"/>
        <v>562331</v>
      </c>
    </row>
    <row r="44" spans="2:16">
      <c r="B44" s="386" t="s">
        <v>53</v>
      </c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>
        <v>457853</v>
      </c>
      <c r="N44" s="305">
        <v>457853</v>
      </c>
      <c r="O44" s="306">
        <f t="shared" si="0"/>
        <v>457853</v>
      </c>
      <c r="P44" s="306">
        <f t="shared" si="1"/>
        <v>457853</v>
      </c>
    </row>
    <row r="45" spans="2:16" s="264" customFormat="1">
      <c r="B45" s="387"/>
      <c r="C45" s="306">
        <f>SUM(C8:C44)</f>
        <v>2670529</v>
      </c>
      <c r="D45" s="306">
        <f t="shared" ref="D45:L45" si="2">SUM(D8:D44)</f>
        <v>2650339.5499999998</v>
      </c>
      <c r="E45" s="306">
        <f t="shared" si="2"/>
        <v>1027813</v>
      </c>
      <c r="F45" s="306">
        <f t="shared" si="2"/>
        <v>0</v>
      </c>
      <c r="G45" s="306">
        <f t="shared" si="2"/>
        <v>250377</v>
      </c>
      <c r="H45" s="306">
        <f t="shared" si="2"/>
        <v>248483.9</v>
      </c>
      <c r="I45" s="306">
        <f t="shared" si="2"/>
        <v>309250</v>
      </c>
      <c r="J45" s="306">
        <f t="shared" si="2"/>
        <v>0</v>
      </c>
      <c r="K45" s="306">
        <f t="shared" si="2"/>
        <v>2312178</v>
      </c>
      <c r="L45" s="306">
        <f t="shared" si="2"/>
        <v>0</v>
      </c>
      <c r="M45" s="306">
        <f t="shared" ref="M45" si="3">SUM(M8:M44)</f>
        <v>32871540</v>
      </c>
      <c r="N45" s="306">
        <f t="shared" ref="N45" si="4">SUM(N8:N44)</f>
        <v>32871522.129999999</v>
      </c>
      <c r="O45" s="306">
        <f t="shared" ref="O45" si="5">SUM(O8:O44)</f>
        <v>39441687</v>
      </c>
      <c r="P45" s="306">
        <f t="shared" ref="P45" si="6">SUM(P8:P44)</f>
        <v>35770345.579999998</v>
      </c>
    </row>
    <row r="46" spans="2:16" s="265" customFormat="1"/>
    <row r="47" spans="2:16" s="303" customFormat="1">
      <c r="B47" s="304"/>
      <c r="C47" s="307"/>
      <c r="E47" s="307"/>
    </row>
    <row r="48" spans="2:16" s="303" customFormat="1">
      <c r="C48" s="68">
        <v>2670529</v>
      </c>
      <c r="D48" s="68">
        <v>2650339.5499999998</v>
      </c>
      <c r="E48" s="68">
        <v>1027813</v>
      </c>
      <c r="F48" s="68">
        <v>0</v>
      </c>
      <c r="G48" s="68">
        <v>250377</v>
      </c>
      <c r="H48" s="68">
        <v>248483.9</v>
      </c>
      <c r="I48" s="68">
        <v>309250</v>
      </c>
      <c r="J48" s="68">
        <v>0</v>
      </c>
      <c r="K48" s="68">
        <v>2312178</v>
      </c>
      <c r="L48" s="68">
        <v>0</v>
      </c>
      <c r="M48" s="68">
        <v>32871540</v>
      </c>
      <c r="N48" s="68">
        <v>32871522.129999999</v>
      </c>
    </row>
    <row r="49" s="303" customFormat="1"/>
  </sheetData>
  <autoFilter ref="B7:B44"/>
  <mergeCells count="22">
    <mergeCell ref="B2:N2"/>
    <mergeCell ref="O6:P6"/>
    <mergeCell ref="O4:P5"/>
    <mergeCell ref="M6:N6"/>
    <mergeCell ref="B4:B7"/>
    <mergeCell ref="M5:N5"/>
    <mergeCell ref="M4:N4"/>
    <mergeCell ref="K5:L5"/>
    <mergeCell ref="K4:L4"/>
    <mergeCell ref="K6:L6"/>
    <mergeCell ref="G5:H5"/>
    <mergeCell ref="G4:H4"/>
    <mergeCell ref="G6:H6"/>
    <mergeCell ref="I5:J5"/>
    <mergeCell ref="I4:J4"/>
    <mergeCell ref="I6:J6"/>
    <mergeCell ref="C4:D4"/>
    <mergeCell ref="C6:D6"/>
    <mergeCell ref="C5:D5"/>
    <mergeCell ref="E5:F5"/>
    <mergeCell ref="E6:F6"/>
    <mergeCell ref="E4:F4"/>
  </mergeCells>
  <pageMargins left="0.19685039370078741" right="0.15748031496062992" top="0.25" bottom="0.23" header="0.17" footer="0.15748031496062992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2"/>
  <sheetViews>
    <sheetView workbookViewId="0">
      <pane xSplit="2" ySplit="6" topLeftCell="C16" activePane="bottomRight" state="frozen"/>
      <selection pane="topRight" activeCell="C1" sqref="C1"/>
      <selection pane="bottomLeft" activeCell="A7" sqref="A7"/>
      <selection pane="bottomRight" activeCell="G17" sqref="G17"/>
    </sheetView>
  </sheetViews>
  <sheetFormatPr defaultRowHeight="12.75"/>
  <cols>
    <col min="1" max="1" width="9.140625" style="8"/>
    <col min="2" max="2" width="26.5703125" style="8" customWidth="1"/>
    <col min="3" max="3" width="17" style="11" customWidth="1"/>
    <col min="4" max="4" width="14.85546875" style="11" customWidth="1"/>
    <col min="5" max="5" width="13.140625" style="8" bestFit="1" customWidth="1"/>
    <col min="6" max="6" width="14.42578125" style="8" customWidth="1"/>
    <col min="7" max="16384" width="9.140625" style="8"/>
  </cols>
  <sheetData>
    <row r="1" spans="2:6">
      <c r="B1" s="418" t="s">
        <v>8</v>
      </c>
      <c r="C1" s="418"/>
      <c r="D1" s="418"/>
      <c r="E1" s="418"/>
      <c r="F1" s="418"/>
    </row>
    <row r="2" spans="2:6" ht="23.25" customHeight="1">
      <c r="B2" s="106"/>
      <c r="C2" s="106"/>
      <c r="D2" s="106"/>
      <c r="E2" s="106"/>
      <c r="F2" s="108" t="s">
        <v>24</v>
      </c>
    </row>
    <row r="3" spans="2:6" ht="18.75" customHeight="1">
      <c r="B3" s="419" t="s">
        <v>7</v>
      </c>
      <c r="C3" s="417" t="s">
        <v>26</v>
      </c>
      <c r="D3" s="417"/>
      <c r="E3" s="421" t="s">
        <v>23</v>
      </c>
      <c r="F3" s="422"/>
    </row>
    <row r="4" spans="2:6" s="9" customFormat="1" ht="91.5" customHeight="1">
      <c r="B4" s="419"/>
      <c r="C4" s="416" t="s">
        <v>55</v>
      </c>
      <c r="D4" s="416"/>
      <c r="E4" s="423"/>
      <c r="F4" s="424"/>
    </row>
    <row r="5" spans="2:6" s="10" customFormat="1" ht="22.5" customHeight="1">
      <c r="B5" s="419"/>
      <c r="C5" s="420" t="s">
        <v>5</v>
      </c>
      <c r="D5" s="420"/>
      <c r="E5" s="425"/>
      <c r="F5" s="426"/>
    </row>
    <row r="6" spans="2:6" s="57" customFormat="1" ht="33.75" customHeight="1">
      <c r="B6" s="419"/>
      <c r="C6" s="105" t="s">
        <v>3</v>
      </c>
      <c r="D6" s="105" t="s">
        <v>4</v>
      </c>
      <c r="E6" s="105" t="s">
        <v>3</v>
      </c>
      <c r="F6" s="105" t="s">
        <v>4</v>
      </c>
    </row>
    <row r="7" spans="2:6">
      <c r="B7" s="109" t="s">
        <v>9</v>
      </c>
      <c r="C7" s="110">
        <v>84150</v>
      </c>
      <c r="D7" s="110">
        <v>84150</v>
      </c>
      <c r="E7" s="111">
        <f>C7</f>
        <v>84150</v>
      </c>
      <c r="F7" s="111">
        <f>D7</f>
        <v>84150</v>
      </c>
    </row>
    <row r="8" spans="2:6">
      <c r="B8" s="109" t="s">
        <v>10</v>
      </c>
      <c r="C8" s="110">
        <v>91611</v>
      </c>
      <c r="D8" s="110">
        <v>91611</v>
      </c>
      <c r="E8" s="111">
        <f t="shared" ref="E8:E21" si="0">C8</f>
        <v>91611</v>
      </c>
      <c r="F8" s="111">
        <f t="shared" ref="F8:F21" si="1">D8</f>
        <v>91611</v>
      </c>
    </row>
    <row r="9" spans="2:6">
      <c r="B9" s="109" t="s">
        <v>11</v>
      </c>
      <c r="C9" s="110">
        <v>45435</v>
      </c>
      <c r="D9" s="110">
        <v>45435</v>
      </c>
      <c r="E9" s="111">
        <f t="shared" si="0"/>
        <v>45435</v>
      </c>
      <c r="F9" s="111">
        <f t="shared" si="1"/>
        <v>45435</v>
      </c>
    </row>
    <row r="10" spans="2:6" ht="25.5">
      <c r="B10" s="109" t="s">
        <v>12</v>
      </c>
      <c r="C10" s="110">
        <v>78354</v>
      </c>
      <c r="D10" s="110">
        <v>78354</v>
      </c>
      <c r="E10" s="111">
        <f t="shared" si="0"/>
        <v>78354</v>
      </c>
      <c r="F10" s="111">
        <f t="shared" si="1"/>
        <v>78354</v>
      </c>
    </row>
    <row r="11" spans="2:6" ht="25.5">
      <c r="B11" s="109" t="s">
        <v>13</v>
      </c>
      <c r="C11" s="110">
        <v>59282</v>
      </c>
      <c r="D11" s="110">
        <v>59281.599999999999</v>
      </c>
      <c r="E11" s="111">
        <f t="shared" si="0"/>
        <v>59282</v>
      </c>
      <c r="F11" s="111">
        <f t="shared" si="1"/>
        <v>59281.599999999999</v>
      </c>
    </row>
    <row r="12" spans="2:6" ht="25.5">
      <c r="B12" s="109" t="s">
        <v>14</v>
      </c>
      <c r="C12" s="110">
        <v>35402</v>
      </c>
      <c r="D12" s="110">
        <v>35402</v>
      </c>
      <c r="E12" s="111">
        <f t="shared" si="0"/>
        <v>35402</v>
      </c>
      <c r="F12" s="111">
        <f t="shared" si="1"/>
        <v>35402</v>
      </c>
    </row>
    <row r="13" spans="2:6" ht="25.5">
      <c r="B13" s="109" t="s">
        <v>15</v>
      </c>
      <c r="C13" s="110">
        <v>31396</v>
      </c>
      <c r="D13" s="110">
        <v>31395.599999999999</v>
      </c>
      <c r="E13" s="111">
        <f t="shared" si="0"/>
        <v>31396</v>
      </c>
      <c r="F13" s="111">
        <f t="shared" si="1"/>
        <v>31395.599999999999</v>
      </c>
    </row>
    <row r="14" spans="2:6" ht="25.5">
      <c r="B14" s="109" t="s">
        <v>16</v>
      </c>
      <c r="C14" s="110">
        <v>36180</v>
      </c>
      <c r="D14" s="110">
        <v>36180</v>
      </c>
      <c r="E14" s="111">
        <f t="shared" si="0"/>
        <v>36180</v>
      </c>
      <c r="F14" s="111">
        <f t="shared" si="1"/>
        <v>36180</v>
      </c>
    </row>
    <row r="15" spans="2:6" ht="25.5">
      <c r="B15" s="109" t="s">
        <v>17</v>
      </c>
      <c r="C15" s="110">
        <v>425247</v>
      </c>
      <c r="D15" s="110">
        <v>425247</v>
      </c>
      <c r="E15" s="111">
        <f t="shared" si="0"/>
        <v>425247</v>
      </c>
      <c r="F15" s="111">
        <f t="shared" si="1"/>
        <v>425247</v>
      </c>
    </row>
    <row r="16" spans="2:6" ht="25.5">
      <c r="B16" s="109" t="s">
        <v>18</v>
      </c>
      <c r="C16" s="110">
        <v>331621</v>
      </c>
      <c r="D16" s="110">
        <v>331620.75</v>
      </c>
      <c r="E16" s="111">
        <f t="shared" si="0"/>
        <v>331621</v>
      </c>
      <c r="F16" s="111">
        <f t="shared" si="1"/>
        <v>331620.75</v>
      </c>
    </row>
    <row r="17" spans="2:6" ht="25.5">
      <c r="B17" s="109" t="s">
        <v>19</v>
      </c>
      <c r="C17" s="110">
        <v>2669715</v>
      </c>
      <c r="D17" s="110">
        <v>2669715</v>
      </c>
      <c r="E17" s="111">
        <f t="shared" si="0"/>
        <v>2669715</v>
      </c>
      <c r="F17" s="111">
        <f t="shared" si="1"/>
        <v>2669715</v>
      </c>
    </row>
    <row r="18" spans="2:6" ht="25.5">
      <c r="B18" s="109" t="s">
        <v>20</v>
      </c>
      <c r="C18" s="110">
        <v>21758.400000000001</v>
      </c>
      <c r="D18" s="110">
        <v>21758</v>
      </c>
      <c r="E18" s="111">
        <f t="shared" si="0"/>
        <v>21758.400000000001</v>
      </c>
      <c r="F18" s="111">
        <f t="shared" si="1"/>
        <v>21758</v>
      </c>
    </row>
    <row r="19" spans="2:6" ht="25.5">
      <c r="B19" s="109" t="s">
        <v>21</v>
      </c>
      <c r="C19" s="110">
        <v>325906</v>
      </c>
      <c r="D19" s="110">
        <v>325906</v>
      </c>
      <c r="E19" s="111">
        <f t="shared" si="0"/>
        <v>325906</v>
      </c>
      <c r="F19" s="111">
        <f t="shared" si="1"/>
        <v>325906</v>
      </c>
    </row>
    <row r="20" spans="2:6" ht="25.5">
      <c r="B20" s="109" t="s">
        <v>22</v>
      </c>
      <c r="C20" s="110">
        <v>85664</v>
      </c>
      <c r="D20" s="110">
        <v>85664</v>
      </c>
      <c r="E20" s="111">
        <f t="shared" si="0"/>
        <v>85664</v>
      </c>
      <c r="F20" s="111">
        <f t="shared" si="1"/>
        <v>85664</v>
      </c>
    </row>
    <row r="21" spans="2:6">
      <c r="B21" s="109" t="s">
        <v>56</v>
      </c>
      <c r="C21" s="110">
        <v>823134.6</v>
      </c>
      <c r="D21" s="110">
        <v>0</v>
      </c>
      <c r="E21" s="111">
        <f t="shared" si="0"/>
        <v>823134.6</v>
      </c>
      <c r="F21" s="111">
        <f t="shared" si="1"/>
        <v>0</v>
      </c>
    </row>
    <row r="22" spans="2:6" s="9" customFormat="1">
      <c r="B22" s="112" t="s">
        <v>23</v>
      </c>
      <c r="C22" s="58">
        <f>SUM(C7:C21)</f>
        <v>5144856</v>
      </c>
      <c r="D22" s="58">
        <f>SUM(D7:D21)</f>
        <v>4321719.95</v>
      </c>
      <c r="E22" s="58">
        <f>SUM(E7:E21)</f>
        <v>5144856</v>
      </c>
      <c r="F22" s="58">
        <f>SUM(F7:F21)</f>
        <v>4321719.95</v>
      </c>
    </row>
  </sheetData>
  <mergeCells count="6">
    <mergeCell ref="C4:D4"/>
    <mergeCell ref="C3:D3"/>
    <mergeCell ref="B1:F1"/>
    <mergeCell ref="B3:B6"/>
    <mergeCell ref="C5:D5"/>
    <mergeCell ref="E3:F5"/>
  </mergeCells>
  <pageMargins left="0.17" right="0.38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5"/>
  <sheetViews>
    <sheetView workbookViewId="0">
      <pane xSplit="1" ySplit="6" topLeftCell="B40" activePane="bottomRight" state="frozen"/>
      <selection pane="topRight" activeCell="B1" sqref="B1"/>
      <selection pane="bottomLeft" activeCell="A7" sqref="A7"/>
      <selection pane="bottomRight" activeCell="N46" sqref="N46"/>
    </sheetView>
  </sheetViews>
  <sheetFormatPr defaultRowHeight="12.75"/>
  <cols>
    <col min="1" max="1" width="31.42578125" style="113" customWidth="1"/>
    <col min="2" max="2" width="11.7109375" style="113" customWidth="1"/>
    <col min="3" max="3" width="11.42578125" style="113" customWidth="1"/>
    <col min="4" max="4" width="11.140625" style="113" customWidth="1"/>
    <col min="5" max="5" width="10.85546875" style="113" customWidth="1"/>
    <col min="6" max="6" width="9.5703125" style="113" customWidth="1"/>
    <col min="7" max="7" width="8.42578125" style="113" customWidth="1"/>
    <col min="8" max="9" width="9.85546875" style="113" bestFit="1" customWidth="1"/>
    <col min="10" max="11" width="9.140625" style="113"/>
    <col min="12" max="13" width="12.42578125" style="113" customWidth="1"/>
    <col min="14" max="15" width="9.140625" style="113"/>
    <col min="16" max="16" width="12.28515625" style="131" customWidth="1"/>
    <col min="17" max="17" width="13" style="131" customWidth="1"/>
    <col min="18" max="16384" width="9.140625" style="113"/>
  </cols>
  <sheetData>
    <row r="1" spans="1:17">
      <c r="A1" s="427" t="s">
        <v>25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</row>
    <row r="2" spans="1:17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17" ht="29.25" customHeight="1">
      <c r="A3" s="428" t="s">
        <v>7</v>
      </c>
      <c r="B3" s="431" t="s">
        <v>26</v>
      </c>
      <c r="C3" s="432"/>
      <c r="D3" s="431" t="s">
        <v>26</v>
      </c>
      <c r="E3" s="432"/>
      <c r="F3" s="431" t="s">
        <v>27</v>
      </c>
      <c r="G3" s="432"/>
      <c r="H3" s="431" t="s">
        <v>26</v>
      </c>
      <c r="I3" s="433"/>
      <c r="J3" s="433"/>
      <c r="K3" s="432"/>
      <c r="L3" s="431" t="s">
        <v>26</v>
      </c>
      <c r="M3" s="432"/>
      <c r="N3" s="434" t="s">
        <v>28</v>
      </c>
      <c r="O3" s="435"/>
      <c r="P3" s="436" t="s">
        <v>23</v>
      </c>
      <c r="Q3" s="437"/>
    </row>
    <row r="4" spans="1:17" ht="148.5" customHeight="1">
      <c r="A4" s="429"/>
      <c r="B4" s="443" t="s">
        <v>29</v>
      </c>
      <c r="C4" s="443"/>
      <c r="D4" s="444" t="s">
        <v>30</v>
      </c>
      <c r="E4" s="444"/>
      <c r="F4" s="443" t="s">
        <v>31</v>
      </c>
      <c r="G4" s="443"/>
      <c r="H4" s="443" t="s">
        <v>32</v>
      </c>
      <c r="I4" s="443"/>
      <c r="J4" s="443"/>
      <c r="K4" s="443"/>
      <c r="L4" s="443" t="s">
        <v>202</v>
      </c>
      <c r="M4" s="443"/>
      <c r="N4" s="442" t="s">
        <v>203</v>
      </c>
      <c r="O4" s="442"/>
      <c r="P4" s="438"/>
      <c r="Q4" s="439"/>
    </row>
    <row r="5" spans="1:17" s="116" customFormat="1" ht="54" customHeight="1">
      <c r="A5" s="430"/>
      <c r="B5" s="447" t="s">
        <v>5</v>
      </c>
      <c r="C5" s="448"/>
      <c r="D5" s="447" t="s">
        <v>5</v>
      </c>
      <c r="E5" s="448"/>
      <c r="F5" s="447" t="s">
        <v>5</v>
      </c>
      <c r="G5" s="448"/>
      <c r="H5" s="447" t="s">
        <v>5</v>
      </c>
      <c r="I5" s="448"/>
      <c r="J5" s="447" t="s">
        <v>6</v>
      </c>
      <c r="K5" s="448"/>
      <c r="L5" s="447" t="s">
        <v>26</v>
      </c>
      <c r="M5" s="448"/>
      <c r="N5" s="445" t="s">
        <v>28</v>
      </c>
      <c r="O5" s="446"/>
      <c r="P5" s="440"/>
      <c r="Q5" s="441"/>
    </row>
    <row r="6" spans="1:17">
      <c r="A6" s="117"/>
      <c r="B6" s="118" t="s">
        <v>3</v>
      </c>
      <c r="C6" s="118" t="s">
        <v>4</v>
      </c>
      <c r="D6" s="118" t="s">
        <v>3</v>
      </c>
      <c r="E6" s="118" t="s">
        <v>4</v>
      </c>
      <c r="F6" s="118" t="s">
        <v>3</v>
      </c>
      <c r="G6" s="118" t="s">
        <v>4</v>
      </c>
      <c r="H6" s="118" t="s">
        <v>3</v>
      </c>
      <c r="I6" s="118" t="s">
        <v>4</v>
      </c>
      <c r="J6" s="118" t="s">
        <v>3</v>
      </c>
      <c r="K6" s="118" t="s">
        <v>4</v>
      </c>
      <c r="L6" s="118" t="s">
        <v>3</v>
      </c>
      <c r="M6" s="118" t="s">
        <v>4</v>
      </c>
      <c r="N6" s="118" t="s">
        <v>3</v>
      </c>
      <c r="O6" s="118" t="s">
        <v>4</v>
      </c>
      <c r="P6" s="118" t="s">
        <v>3</v>
      </c>
      <c r="Q6" s="118" t="s">
        <v>4</v>
      </c>
    </row>
    <row r="7" spans="1:17" s="124" customFormat="1">
      <c r="A7" s="119" t="s">
        <v>33</v>
      </c>
      <c r="B7" s="120">
        <v>393458924.90000004</v>
      </c>
      <c r="C7" s="120">
        <v>340509355.39000005</v>
      </c>
      <c r="D7" s="120">
        <v>184140000</v>
      </c>
      <c r="E7" s="120">
        <v>184139999.00999999</v>
      </c>
      <c r="F7" s="121">
        <v>648824.47</v>
      </c>
      <c r="G7" s="121">
        <v>648824.47</v>
      </c>
      <c r="H7" s="120"/>
      <c r="I7" s="120"/>
      <c r="J7" s="120"/>
      <c r="K7" s="120"/>
      <c r="L7" s="122">
        <v>1358070130.54</v>
      </c>
      <c r="M7" s="122">
        <v>1345124562.8600001</v>
      </c>
      <c r="N7" s="120"/>
      <c r="O7" s="120"/>
      <c r="P7" s="123">
        <f>B7+D7+F7+H7+J7+L7+N7</f>
        <v>1936317879.9100001</v>
      </c>
      <c r="Q7" s="123">
        <f>C7+E7+G7+I7+K7+M7+O7</f>
        <v>1870422741.7300003</v>
      </c>
    </row>
    <row r="8" spans="1:17" s="124" customFormat="1">
      <c r="A8" s="125" t="s">
        <v>0</v>
      </c>
      <c r="B8" s="120"/>
      <c r="C8" s="120"/>
      <c r="D8" s="120"/>
      <c r="E8" s="120"/>
      <c r="F8" s="121">
        <v>374484.23</v>
      </c>
      <c r="G8" s="121">
        <v>374484.23</v>
      </c>
      <c r="H8" s="120"/>
      <c r="I8" s="120"/>
      <c r="J8" s="120"/>
      <c r="K8" s="120"/>
      <c r="L8" s="122">
        <v>987262232</v>
      </c>
      <c r="M8" s="122">
        <v>957184122.09000003</v>
      </c>
      <c r="N8" s="120"/>
      <c r="O8" s="120"/>
      <c r="P8" s="123">
        <f t="shared" ref="P8:Q43" si="0">B8+D8+F8+H8+J8+L8+N8</f>
        <v>987636716.23000002</v>
      </c>
      <c r="Q8" s="123">
        <f t="shared" si="0"/>
        <v>957558606.32000005</v>
      </c>
    </row>
    <row r="9" spans="1:17" s="124" customFormat="1">
      <c r="A9" s="125" t="s">
        <v>34</v>
      </c>
      <c r="B9" s="120"/>
      <c r="C9" s="120"/>
      <c r="D9" s="120"/>
      <c r="E9" s="120"/>
      <c r="F9" s="121">
        <v>370228.23</v>
      </c>
      <c r="G9" s="121">
        <v>254329.54</v>
      </c>
      <c r="H9" s="120"/>
      <c r="I9" s="120"/>
      <c r="J9" s="120"/>
      <c r="K9" s="120"/>
      <c r="L9" s="126">
        <v>200000000</v>
      </c>
      <c r="M9" s="126">
        <v>199754615.97999999</v>
      </c>
      <c r="N9" s="120"/>
      <c r="O9" s="120"/>
      <c r="P9" s="123">
        <f t="shared" si="0"/>
        <v>200370228.22999999</v>
      </c>
      <c r="Q9" s="123">
        <f t="shared" si="0"/>
        <v>200008945.51999998</v>
      </c>
    </row>
    <row r="10" spans="1:17" s="124" customFormat="1">
      <c r="A10" s="125" t="s">
        <v>35</v>
      </c>
      <c r="B10" s="120"/>
      <c r="C10" s="120"/>
      <c r="D10" s="120"/>
      <c r="E10" s="120"/>
      <c r="F10" s="121">
        <v>369486.23</v>
      </c>
      <c r="G10" s="121">
        <v>277985.21999999997</v>
      </c>
      <c r="H10" s="120"/>
      <c r="I10" s="120"/>
      <c r="J10" s="120"/>
      <c r="K10" s="120"/>
      <c r="L10" s="126">
        <v>144899600</v>
      </c>
      <c r="M10" s="126">
        <v>144716259.16</v>
      </c>
      <c r="N10" s="120"/>
      <c r="O10" s="120"/>
      <c r="P10" s="123">
        <f t="shared" si="0"/>
        <v>145269086.22999999</v>
      </c>
      <c r="Q10" s="123">
        <f t="shared" si="0"/>
        <v>144994244.38</v>
      </c>
    </row>
    <row r="11" spans="1:17" s="124" customFormat="1">
      <c r="A11" s="125" t="s">
        <v>1</v>
      </c>
      <c r="B11" s="120"/>
      <c r="C11" s="120"/>
      <c r="D11" s="120"/>
      <c r="E11" s="120"/>
      <c r="F11" s="121"/>
      <c r="G11" s="121"/>
      <c r="H11" s="120"/>
      <c r="I11" s="120"/>
      <c r="J11" s="120"/>
      <c r="K11" s="120"/>
      <c r="L11" s="126">
        <v>67000000</v>
      </c>
      <c r="M11" s="126">
        <v>66263488.950000003</v>
      </c>
      <c r="N11" s="120"/>
      <c r="O11" s="120"/>
      <c r="P11" s="123">
        <f t="shared" si="0"/>
        <v>67000000</v>
      </c>
      <c r="Q11" s="123">
        <f t="shared" si="0"/>
        <v>66263488.950000003</v>
      </c>
    </row>
    <row r="12" spans="1:17" s="124" customFormat="1">
      <c r="A12" s="125" t="s">
        <v>9</v>
      </c>
      <c r="B12" s="120"/>
      <c r="C12" s="120"/>
      <c r="D12" s="120"/>
      <c r="E12" s="120"/>
      <c r="F12" s="121"/>
      <c r="G12" s="121"/>
      <c r="H12" s="120"/>
      <c r="I12" s="120"/>
      <c r="J12" s="120"/>
      <c r="K12" s="120"/>
      <c r="L12" s="126">
        <v>50000000</v>
      </c>
      <c r="M12" s="126">
        <v>49431601.689999998</v>
      </c>
      <c r="N12" s="120"/>
      <c r="O12" s="120"/>
      <c r="P12" s="123">
        <f t="shared" si="0"/>
        <v>50000000</v>
      </c>
      <c r="Q12" s="123">
        <f t="shared" si="0"/>
        <v>49431601.689999998</v>
      </c>
    </row>
    <row r="13" spans="1:17" s="124" customFormat="1">
      <c r="A13" s="125" t="s">
        <v>36</v>
      </c>
      <c r="B13" s="120"/>
      <c r="C13" s="120"/>
      <c r="D13" s="120"/>
      <c r="E13" s="120"/>
      <c r="F13" s="121"/>
      <c r="G13" s="121"/>
      <c r="H13" s="120"/>
      <c r="I13" s="120"/>
      <c r="J13" s="120"/>
      <c r="K13" s="120"/>
      <c r="L13" s="126">
        <v>83000000</v>
      </c>
      <c r="M13" s="126">
        <v>83000000</v>
      </c>
      <c r="N13" s="120"/>
      <c r="O13" s="120"/>
      <c r="P13" s="123">
        <f t="shared" si="0"/>
        <v>83000000</v>
      </c>
      <c r="Q13" s="123">
        <f t="shared" si="0"/>
        <v>83000000</v>
      </c>
    </row>
    <row r="14" spans="1:17" s="124" customFormat="1">
      <c r="A14" s="125" t="s">
        <v>37</v>
      </c>
      <c r="B14" s="120"/>
      <c r="C14" s="120"/>
      <c r="D14" s="120"/>
      <c r="E14" s="120"/>
      <c r="F14" s="121"/>
      <c r="G14" s="121"/>
      <c r="H14" s="120"/>
      <c r="I14" s="120"/>
      <c r="J14" s="120"/>
      <c r="K14" s="120"/>
      <c r="L14" s="126">
        <v>50000000</v>
      </c>
      <c r="M14" s="126">
        <v>49986743.909999996</v>
      </c>
      <c r="N14" s="120"/>
      <c r="O14" s="120"/>
      <c r="P14" s="123">
        <f t="shared" si="0"/>
        <v>50000000</v>
      </c>
      <c r="Q14" s="123">
        <f t="shared" si="0"/>
        <v>49986743.909999996</v>
      </c>
    </row>
    <row r="15" spans="1:17" s="124" customFormat="1">
      <c r="A15" s="125" t="s">
        <v>10</v>
      </c>
      <c r="B15" s="120"/>
      <c r="C15" s="120"/>
      <c r="D15" s="120"/>
      <c r="E15" s="120"/>
      <c r="F15" s="121"/>
      <c r="G15" s="121"/>
      <c r="H15" s="120"/>
      <c r="I15" s="120"/>
      <c r="J15" s="120"/>
      <c r="K15" s="120"/>
      <c r="L15" s="126">
        <v>62233500</v>
      </c>
      <c r="M15" s="126">
        <v>62183592.719999999</v>
      </c>
      <c r="N15" s="120"/>
      <c r="O15" s="120"/>
      <c r="P15" s="123">
        <f t="shared" si="0"/>
        <v>62233500</v>
      </c>
      <c r="Q15" s="123">
        <f t="shared" si="0"/>
        <v>62183592.719999999</v>
      </c>
    </row>
    <row r="16" spans="1:17" s="124" customFormat="1">
      <c r="A16" s="125" t="s">
        <v>11</v>
      </c>
      <c r="B16" s="120"/>
      <c r="C16" s="120"/>
      <c r="D16" s="120"/>
      <c r="E16" s="120"/>
      <c r="F16" s="121"/>
      <c r="G16" s="121"/>
      <c r="H16" s="120"/>
      <c r="I16" s="120"/>
      <c r="J16" s="120"/>
      <c r="K16" s="120"/>
      <c r="L16" s="126">
        <v>90000001</v>
      </c>
      <c r="M16" s="126">
        <v>84671049.75</v>
      </c>
      <c r="N16" s="126">
        <v>1002269.2</v>
      </c>
      <c r="O16" s="126">
        <v>1002269.2</v>
      </c>
      <c r="P16" s="123">
        <f t="shared" si="0"/>
        <v>91002270.200000003</v>
      </c>
      <c r="Q16" s="123">
        <f t="shared" si="0"/>
        <v>85673318.950000003</v>
      </c>
    </row>
    <row r="17" spans="1:17" s="124" customFormat="1" ht="25.5">
      <c r="A17" s="125" t="s">
        <v>38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>
        <v>10000000</v>
      </c>
      <c r="M17" s="121">
        <v>9880871.8100000005</v>
      </c>
      <c r="N17" s="120"/>
      <c r="O17" s="120"/>
      <c r="P17" s="123">
        <f t="shared" si="0"/>
        <v>10000000</v>
      </c>
      <c r="Q17" s="123">
        <f t="shared" si="0"/>
        <v>9880871.8100000005</v>
      </c>
    </row>
    <row r="18" spans="1:17" s="124" customFormat="1">
      <c r="A18" s="125" t="s">
        <v>39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6">
        <v>30000000</v>
      </c>
      <c r="M18" s="126">
        <v>29966154.41</v>
      </c>
      <c r="N18" s="120"/>
      <c r="O18" s="120"/>
      <c r="P18" s="123">
        <f t="shared" si="0"/>
        <v>30000000</v>
      </c>
      <c r="Q18" s="123">
        <f t="shared" si="0"/>
        <v>29966154.41</v>
      </c>
    </row>
    <row r="19" spans="1:17" s="124" customFormat="1">
      <c r="A19" s="125" t="s">
        <v>12</v>
      </c>
      <c r="B19" s="120"/>
      <c r="C19" s="120"/>
      <c r="D19" s="120"/>
      <c r="E19" s="120"/>
      <c r="F19" s="121"/>
      <c r="G19" s="121"/>
      <c r="H19" s="120"/>
      <c r="I19" s="120"/>
      <c r="J19" s="120"/>
      <c r="K19" s="120"/>
      <c r="L19" s="126">
        <v>20000000</v>
      </c>
      <c r="M19" s="126">
        <v>19149545</v>
      </c>
      <c r="N19" s="120"/>
      <c r="O19" s="120"/>
      <c r="P19" s="123">
        <f t="shared" si="0"/>
        <v>20000000</v>
      </c>
      <c r="Q19" s="123">
        <f t="shared" si="0"/>
        <v>19149545</v>
      </c>
    </row>
    <row r="20" spans="1:17" s="124" customFormat="1" ht="25.5">
      <c r="A20" s="125" t="s">
        <v>13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6">
        <v>20000001</v>
      </c>
      <c r="M20" s="126">
        <v>19599472.34</v>
      </c>
      <c r="N20" s="120"/>
      <c r="O20" s="120"/>
      <c r="P20" s="123">
        <f t="shared" si="0"/>
        <v>20000001</v>
      </c>
      <c r="Q20" s="123">
        <f t="shared" si="0"/>
        <v>19599472.34</v>
      </c>
    </row>
    <row r="21" spans="1:17" s="124" customFormat="1" ht="25.5">
      <c r="A21" s="125" t="s">
        <v>40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1">
        <v>21000000</v>
      </c>
      <c r="M21" s="121">
        <v>21000000</v>
      </c>
      <c r="N21" s="120"/>
      <c r="O21" s="120"/>
      <c r="P21" s="123">
        <f t="shared" si="0"/>
        <v>21000000</v>
      </c>
      <c r="Q21" s="123">
        <f t="shared" si="0"/>
        <v>21000000</v>
      </c>
    </row>
    <row r="22" spans="1:17" s="124" customFormat="1">
      <c r="A22" s="125" t="s">
        <v>14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1">
        <v>18000000</v>
      </c>
      <c r="M22" s="121">
        <v>17910000</v>
      </c>
      <c r="N22" s="120"/>
      <c r="O22" s="120"/>
      <c r="P22" s="123">
        <f t="shared" si="0"/>
        <v>18000000</v>
      </c>
      <c r="Q22" s="123">
        <f t="shared" si="0"/>
        <v>17910000</v>
      </c>
    </row>
    <row r="23" spans="1:17" s="124" customFormat="1">
      <c r="A23" s="125" t="s">
        <v>41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1">
        <v>137454012.08000001</v>
      </c>
      <c r="M23" s="126">
        <v>135613706.31</v>
      </c>
      <c r="N23" s="120"/>
      <c r="O23" s="120"/>
      <c r="P23" s="123">
        <f t="shared" si="0"/>
        <v>137454012.08000001</v>
      </c>
      <c r="Q23" s="123">
        <f t="shared" si="0"/>
        <v>135613706.31</v>
      </c>
    </row>
    <row r="24" spans="1:17" s="124" customFormat="1">
      <c r="A24" s="125" t="s">
        <v>42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1">
        <v>10000000</v>
      </c>
      <c r="M24" s="126">
        <v>9723968.3200000003</v>
      </c>
      <c r="N24" s="120"/>
      <c r="O24" s="120"/>
      <c r="P24" s="123">
        <f t="shared" si="0"/>
        <v>10000000</v>
      </c>
      <c r="Q24" s="123">
        <f t="shared" si="0"/>
        <v>9723968.3200000003</v>
      </c>
    </row>
    <row r="25" spans="1:17" s="124" customFormat="1">
      <c r="A25" s="125" t="s">
        <v>15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1">
        <v>18000000</v>
      </c>
      <c r="M25" s="121">
        <v>18000000</v>
      </c>
      <c r="N25" s="120"/>
      <c r="O25" s="120"/>
      <c r="P25" s="123">
        <f t="shared" si="0"/>
        <v>18000000</v>
      </c>
      <c r="Q25" s="123">
        <f t="shared" si="0"/>
        <v>18000000</v>
      </c>
    </row>
    <row r="26" spans="1:17" s="124" customFormat="1" ht="25.5">
      <c r="A26" s="125" t="s">
        <v>43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1">
        <v>11960000</v>
      </c>
      <c r="M26" s="126">
        <v>10599303.970000001</v>
      </c>
      <c r="N26" s="120"/>
      <c r="O26" s="120"/>
      <c r="P26" s="123">
        <f t="shared" si="0"/>
        <v>11960000</v>
      </c>
      <c r="Q26" s="123">
        <f t="shared" si="0"/>
        <v>10599303.970000001</v>
      </c>
    </row>
    <row r="27" spans="1:17" s="124" customFormat="1">
      <c r="A27" s="125" t="s">
        <v>16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6">
        <v>45665835</v>
      </c>
      <c r="M27" s="126">
        <v>45646596.210000001</v>
      </c>
      <c r="N27" s="120"/>
      <c r="O27" s="120"/>
      <c r="P27" s="123">
        <f t="shared" si="0"/>
        <v>45665835</v>
      </c>
      <c r="Q27" s="123">
        <f t="shared" si="0"/>
        <v>45646596.210000001</v>
      </c>
    </row>
    <row r="28" spans="1:17" s="124" customFormat="1" ht="25.5">
      <c r="A28" s="125" t="s">
        <v>17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7">
        <v>49563891</v>
      </c>
      <c r="M28" s="127">
        <v>49447089.159999996</v>
      </c>
      <c r="N28" s="120"/>
      <c r="O28" s="120"/>
      <c r="P28" s="123">
        <f t="shared" si="0"/>
        <v>49563891</v>
      </c>
      <c r="Q28" s="123">
        <f t="shared" si="0"/>
        <v>49447089.159999996</v>
      </c>
    </row>
    <row r="29" spans="1:17" s="124" customFormat="1">
      <c r="A29" s="125" t="s">
        <v>44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7">
        <v>12000000</v>
      </c>
      <c r="M29" s="127">
        <v>11968111</v>
      </c>
      <c r="N29" s="120"/>
      <c r="O29" s="120"/>
      <c r="P29" s="123">
        <f t="shared" si="0"/>
        <v>12000000</v>
      </c>
      <c r="Q29" s="123">
        <f t="shared" si="0"/>
        <v>11968111</v>
      </c>
    </row>
    <row r="30" spans="1:17" s="124" customFormat="1">
      <c r="A30" s="125" t="s">
        <v>45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6">
        <v>17000000</v>
      </c>
      <c r="M30" s="126">
        <v>16720208.91</v>
      </c>
      <c r="N30" s="120"/>
      <c r="O30" s="120"/>
      <c r="P30" s="123">
        <f t="shared" si="0"/>
        <v>17000000</v>
      </c>
      <c r="Q30" s="123">
        <f t="shared" si="0"/>
        <v>16720208.91</v>
      </c>
    </row>
    <row r="31" spans="1:17" s="124" customFormat="1" ht="25.5">
      <c r="A31" s="125" t="s">
        <v>19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6">
        <v>46844829</v>
      </c>
      <c r="M31" s="126">
        <v>37204463.189999998</v>
      </c>
      <c r="N31" s="120"/>
      <c r="O31" s="120"/>
      <c r="P31" s="123">
        <f t="shared" si="0"/>
        <v>46844829</v>
      </c>
      <c r="Q31" s="123">
        <f t="shared" si="0"/>
        <v>37204463.189999998</v>
      </c>
    </row>
    <row r="32" spans="1:17" s="124" customFormat="1" ht="25.5">
      <c r="A32" s="125" t="s">
        <v>18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7">
        <v>21478925</v>
      </c>
      <c r="M32" s="126">
        <v>21478925</v>
      </c>
      <c r="N32" s="120"/>
      <c r="O32" s="120"/>
      <c r="P32" s="123">
        <f t="shared" si="0"/>
        <v>21478925</v>
      </c>
      <c r="Q32" s="123">
        <f t="shared" si="0"/>
        <v>21478925</v>
      </c>
    </row>
    <row r="33" spans="1:17" s="124" customFormat="1" ht="25.5">
      <c r="A33" s="125" t="s">
        <v>20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7">
        <v>8000000</v>
      </c>
      <c r="M33" s="127">
        <v>8000000</v>
      </c>
      <c r="N33" s="120"/>
      <c r="O33" s="120"/>
      <c r="P33" s="123">
        <f t="shared" si="0"/>
        <v>8000000</v>
      </c>
      <c r="Q33" s="123">
        <f t="shared" si="0"/>
        <v>8000000</v>
      </c>
    </row>
    <row r="34" spans="1:17" s="124" customFormat="1">
      <c r="A34" s="125" t="s">
        <v>46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6">
        <v>13000000</v>
      </c>
      <c r="M34" s="121">
        <v>13000000</v>
      </c>
      <c r="N34" s="120"/>
      <c r="O34" s="120"/>
      <c r="P34" s="123">
        <f t="shared" si="0"/>
        <v>13000000</v>
      </c>
      <c r="Q34" s="123">
        <f t="shared" si="0"/>
        <v>13000000</v>
      </c>
    </row>
    <row r="35" spans="1:17" s="124" customFormat="1" ht="25.5">
      <c r="A35" s="125" t="s">
        <v>47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6">
        <v>21000000</v>
      </c>
      <c r="M35" s="127">
        <v>20999084.219999999</v>
      </c>
      <c r="N35" s="120"/>
      <c r="O35" s="120"/>
      <c r="P35" s="123">
        <f t="shared" si="0"/>
        <v>21000000</v>
      </c>
      <c r="Q35" s="123">
        <f t="shared" si="0"/>
        <v>20999084.219999999</v>
      </c>
    </row>
    <row r="36" spans="1:17" s="124" customFormat="1" ht="25.5">
      <c r="A36" s="125" t="s">
        <v>48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7">
        <v>29999999</v>
      </c>
      <c r="M36" s="127">
        <v>25521993.91</v>
      </c>
      <c r="N36" s="120"/>
      <c r="O36" s="120"/>
      <c r="P36" s="123">
        <f t="shared" si="0"/>
        <v>29999999</v>
      </c>
      <c r="Q36" s="123">
        <f t="shared" si="0"/>
        <v>25521993.91</v>
      </c>
    </row>
    <row r="37" spans="1:17" s="124" customFormat="1">
      <c r="A37" s="125" t="s">
        <v>49</v>
      </c>
      <c r="B37" s="120"/>
      <c r="C37" s="120"/>
      <c r="D37" s="120"/>
      <c r="E37" s="120"/>
      <c r="F37" s="120"/>
      <c r="G37" s="120"/>
      <c r="H37" s="121">
        <v>47665160</v>
      </c>
      <c r="I37" s="121">
        <v>41944934.219999999</v>
      </c>
      <c r="J37" s="128">
        <v>30948530</v>
      </c>
      <c r="K37" s="128">
        <v>27236880.420000002</v>
      </c>
      <c r="L37" s="126">
        <v>36000000</v>
      </c>
      <c r="M37" s="121">
        <v>36000000</v>
      </c>
      <c r="N37" s="120"/>
      <c r="O37" s="120"/>
      <c r="P37" s="123">
        <f t="shared" si="0"/>
        <v>114613690</v>
      </c>
      <c r="Q37" s="123">
        <f t="shared" si="0"/>
        <v>105181814.64</v>
      </c>
    </row>
    <row r="38" spans="1:17" s="124" customFormat="1" ht="25.5">
      <c r="A38" s="125" t="s">
        <v>50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6">
        <v>62713455</v>
      </c>
      <c r="M38" s="126">
        <v>61312374.32</v>
      </c>
      <c r="N38" s="120"/>
      <c r="O38" s="120"/>
      <c r="P38" s="123">
        <f t="shared" si="0"/>
        <v>62713455</v>
      </c>
      <c r="Q38" s="123">
        <f t="shared" si="0"/>
        <v>61312374.32</v>
      </c>
    </row>
    <row r="39" spans="1:17" s="124" customFormat="1">
      <c r="A39" s="125" t="s">
        <v>21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7">
        <v>20000000</v>
      </c>
      <c r="M39" s="127">
        <v>19475294.370000001</v>
      </c>
      <c r="N39" s="120"/>
      <c r="O39" s="120"/>
      <c r="P39" s="123">
        <f t="shared" si="0"/>
        <v>20000000</v>
      </c>
      <c r="Q39" s="123">
        <f t="shared" si="0"/>
        <v>19475294.370000001</v>
      </c>
    </row>
    <row r="40" spans="1:17" s="124" customFormat="1" ht="25.5">
      <c r="A40" s="125" t="s">
        <v>51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7">
        <v>22000000</v>
      </c>
      <c r="M40" s="127">
        <v>21628612.25</v>
      </c>
      <c r="N40" s="120"/>
      <c r="O40" s="120"/>
      <c r="P40" s="123">
        <f t="shared" si="0"/>
        <v>22000000</v>
      </c>
      <c r="Q40" s="123">
        <f t="shared" si="0"/>
        <v>21628612.25</v>
      </c>
    </row>
    <row r="41" spans="1:17" s="124" customFormat="1" ht="25.5">
      <c r="A41" s="125" t="s">
        <v>22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1">
        <v>16000000</v>
      </c>
      <c r="M41" s="127">
        <v>14355691.369999999</v>
      </c>
      <c r="N41" s="120"/>
      <c r="O41" s="120"/>
      <c r="P41" s="123">
        <f t="shared" si="0"/>
        <v>16000000</v>
      </c>
      <c r="Q41" s="123">
        <f t="shared" si="0"/>
        <v>14355691.369999999</v>
      </c>
    </row>
    <row r="42" spans="1:17" s="124" customFormat="1" ht="25.5">
      <c r="A42" s="125" t="s">
        <v>52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1">
        <v>24800746</v>
      </c>
      <c r="M42" s="126">
        <v>20471786.289999999</v>
      </c>
      <c r="N42" s="120"/>
      <c r="O42" s="120"/>
      <c r="P42" s="123">
        <f t="shared" si="0"/>
        <v>24800746</v>
      </c>
      <c r="Q42" s="123">
        <f t="shared" si="0"/>
        <v>20471786.289999999</v>
      </c>
    </row>
    <row r="43" spans="1:17" s="124" customFormat="1">
      <c r="A43" s="129" t="s">
        <v>53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1">
        <v>21000000</v>
      </c>
      <c r="M43" s="121">
        <v>20591847.300000001</v>
      </c>
      <c r="N43" s="120"/>
      <c r="O43" s="120"/>
      <c r="P43" s="123">
        <f t="shared" si="0"/>
        <v>21000000</v>
      </c>
      <c r="Q43" s="123">
        <f t="shared" si="0"/>
        <v>20591847.300000001</v>
      </c>
    </row>
    <row r="44" spans="1:17" s="124" customFormat="1">
      <c r="A44" s="130" t="s">
        <v>54</v>
      </c>
      <c r="B44" s="123">
        <f>SUM(B7:B43)</f>
        <v>393458924.90000004</v>
      </c>
      <c r="C44" s="123">
        <f t="shared" ref="C44:O44" si="1">SUM(C7:C43)</f>
        <v>340509355.39000005</v>
      </c>
      <c r="D44" s="123">
        <f t="shared" si="1"/>
        <v>184140000</v>
      </c>
      <c r="E44" s="123">
        <f t="shared" si="1"/>
        <v>184139999.00999999</v>
      </c>
      <c r="F44" s="123">
        <f t="shared" si="1"/>
        <v>1763023.16</v>
      </c>
      <c r="G44" s="123">
        <f t="shared" si="1"/>
        <v>1555623.46</v>
      </c>
      <c r="H44" s="123">
        <f t="shared" si="1"/>
        <v>47665160</v>
      </c>
      <c r="I44" s="123">
        <f t="shared" si="1"/>
        <v>41944934.219999999</v>
      </c>
      <c r="J44" s="123">
        <f t="shared" si="1"/>
        <v>30948530</v>
      </c>
      <c r="K44" s="123">
        <f t="shared" si="1"/>
        <v>27236880.420000002</v>
      </c>
      <c r="L44" s="123">
        <f t="shared" si="1"/>
        <v>3855947156.6199999</v>
      </c>
      <c r="M44" s="123">
        <f t="shared" si="1"/>
        <v>3777581136.769999</v>
      </c>
      <c r="N44" s="123">
        <f t="shared" si="1"/>
        <v>1002269.2</v>
      </c>
      <c r="O44" s="123">
        <f t="shared" si="1"/>
        <v>1002269.2</v>
      </c>
      <c r="P44" s="123">
        <f>SUM(P7:P43)</f>
        <v>4514925063.8800001</v>
      </c>
      <c r="Q44" s="123">
        <f>SUM(Q7:Q43)</f>
        <v>4373970198.4699993</v>
      </c>
    </row>
    <row r="46" spans="1:17">
      <c r="B46" s="65">
        <v>393458924.90000004</v>
      </c>
      <c r="C46" s="65">
        <v>340509355.39000005</v>
      </c>
      <c r="D46" s="65">
        <v>184140000</v>
      </c>
      <c r="E46" s="65">
        <v>184139999.00999999</v>
      </c>
      <c r="F46" s="65">
        <v>1763023.16</v>
      </c>
      <c r="G46" s="65">
        <v>1555623.46</v>
      </c>
      <c r="H46" s="134">
        <v>47665160</v>
      </c>
      <c r="I46" s="134">
        <v>41944934.219999999</v>
      </c>
      <c r="J46" s="134">
        <v>30948530</v>
      </c>
      <c r="K46" s="134">
        <v>27236880.420000002</v>
      </c>
      <c r="L46" s="65">
        <v>3855947156.6199999</v>
      </c>
      <c r="M46" s="65">
        <v>3777581136.769999</v>
      </c>
      <c r="N46" s="65">
        <v>1002269.2</v>
      </c>
      <c r="O46" s="65">
        <v>1002269.2</v>
      </c>
      <c r="P46" s="134">
        <v>4514925063.8800001</v>
      </c>
      <c r="Q46" s="134">
        <v>4373970198.4699993</v>
      </c>
    </row>
    <row r="47" spans="1:17" ht="20.25" customHeight="1">
      <c r="H47" s="65">
        <v>78613690</v>
      </c>
      <c r="I47" s="65">
        <v>69181814.640000001</v>
      </c>
    </row>
    <row r="48" spans="1:17">
      <c r="A48" s="132"/>
      <c r="B48" s="133"/>
    </row>
    <row r="49" spans="1:2">
      <c r="B49" s="133"/>
    </row>
    <row r="50" spans="1:2">
      <c r="B50" s="133"/>
    </row>
    <row r="51" spans="1:2">
      <c r="A51" s="132"/>
      <c r="B51" s="134"/>
    </row>
    <row r="52" spans="1:2">
      <c r="B52" s="134"/>
    </row>
    <row r="54" spans="1:2">
      <c r="B54" s="134"/>
    </row>
    <row r="55" spans="1:2">
      <c r="B55" s="134"/>
    </row>
  </sheetData>
  <mergeCells count="22">
    <mergeCell ref="L5:M5"/>
    <mergeCell ref="H5:I5"/>
    <mergeCell ref="J5:K5"/>
    <mergeCell ref="B5:C5"/>
    <mergeCell ref="D5:E5"/>
    <mergeCell ref="F5:G5"/>
    <mergeCell ref="A1:Q1"/>
    <mergeCell ref="A3:A5"/>
    <mergeCell ref="B3:C3"/>
    <mergeCell ref="D3:E3"/>
    <mergeCell ref="F3:G3"/>
    <mergeCell ref="H3:K3"/>
    <mergeCell ref="L3:M3"/>
    <mergeCell ref="N3:O3"/>
    <mergeCell ref="P3:Q5"/>
    <mergeCell ref="N4:O4"/>
    <mergeCell ref="B4:C4"/>
    <mergeCell ref="D4:E4"/>
    <mergeCell ref="F4:G4"/>
    <mergeCell ref="H4:K4"/>
    <mergeCell ref="L4:M4"/>
    <mergeCell ref="N5:O5"/>
  </mergeCells>
  <pageMargins left="0.15748031496062992" right="0.15748031496062992" top="0.31496062992125984" bottom="0.23622047244094491" header="0.15748031496062992" footer="0.15748031496062992"/>
  <pageSetup paperSize="8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52"/>
  <sheetViews>
    <sheetView workbookViewId="0">
      <pane xSplit="2" ySplit="8" topLeftCell="C36" activePane="bottomRight" state="frozen"/>
      <selection pane="topRight" activeCell="C1" sqref="C1"/>
      <selection pane="bottomLeft" activeCell="A9" sqref="A9"/>
      <selection pane="bottomRight" activeCell="K44" activeCellId="1" sqref="E37 K44"/>
    </sheetView>
  </sheetViews>
  <sheetFormatPr defaultRowHeight="12.75"/>
  <cols>
    <col min="1" max="1" width="1.5703125" style="135" customWidth="1"/>
    <col min="2" max="2" width="26.28515625" style="135" customWidth="1"/>
    <col min="3" max="3" width="12.7109375" style="136" customWidth="1"/>
    <col min="4" max="4" width="10.85546875" style="136" customWidth="1"/>
    <col min="5" max="5" width="10.42578125" style="136" customWidth="1"/>
    <col min="6" max="6" width="10" style="136" customWidth="1"/>
    <col min="7" max="7" width="9" style="136" customWidth="1"/>
    <col min="8" max="8" width="10.140625" style="136" customWidth="1"/>
    <col min="9" max="9" width="11.140625" style="136" customWidth="1"/>
    <col min="10" max="10" width="13" style="136" customWidth="1"/>
    <col min="11" max="11" width="11" style="136" customWidth="1"/>
    <col min="12" max="12" width="11.140625" style="136" customWidth="1"/>
    <col min="13" max="13" width="10.85546875" style="136" customWidth="1"/>
    <col min="14" max="14" width="11" style="136" customWidth="1"/>
    <col min="15" max="15" width="10.7109375" style="136" customWidth="1"/>
    <col min="16" max="16" width="9.85546875" style="136" customWidth="1"/>
    <col min="17" max="17" width="12.7109375" style="136" customWidth="1"/>
    <col min="18" max="18" width="13" style="136" customWidth="1"/>
    <col min="19" max="16384" width="9.140625" style="135"/>
  </cols>
  <sheetData>
    <row r="1" spans="2:18" ht="8.25" customHeight="1"/>
    <row r="2" spans="2:18" ht="10.5" customHeight="1">
      <c r="B2" s="456" t="s">
        <v>58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</row>
    <row r="3" spans="2:18">
      <c r="B3" s="137"/>
      <c r="R3" s="136" t="s">
        <v>24</v>
      </c>
    </row>
    <row r="4" spans="2:18" ht="24.75" customHeight="1">
      <c r="B4" s="452" t="s">
        <v>7</v>
      </c>
      <c r="C4" s="453" t="s">
        <v>59</v>
      </c>
      <c r="D4" s="453"/>
      <c r="E4" s="453" t="s">
        <v>60</v>
      </c>
      <c r="F4" s="453"/>
      <c r="G4" s="453" t="s">
        <v>59</v>
      </c>
      <c r="H4" s="453"/>
      <c r="I4" s="454" t="s">
        <v>61</v>
      </c>
      <c r="J4" s="454"/>
      <c r="K4" s="453" t="s">
        <v>60</v>
      </c>
      <c r="L4" s="453"/>
      <c r="M4" s="453"/>
      <c r="N4" s="453"/>
      <c r="O4" s="449" t="s">
        <v>59</v>
      </c>
      <c r="P4" s="450"/>
      <c r="Q4" s="455" t="s">
        <v>23</v>
      </c>
      <c r="R4" s="455"/>
    </row>
    <row r="5" spans="2:18" ht="119.25" customHeight="1">
      <c r="B5" s="452"/>
      <c r="C5" s="457" t="s">
        <v>62</v>
      </c>
      <c r="D5" s="457"/>
      <c r="E5" s="457" t="s">
        <v>205</v>
      </c>
      <c r="F5" s="457"/>
      <c r="G5" s="457" t="s">
        <v>206</v>
      </c>
      <c r="H5" s="457"/>
      <c r="I5" s="457" t="s">
        <v>204</v>
      </c>
      <c r="J5" s="457"/>
      <c r="K5" s="457" t="s">
        <v>63</v>
      </c>
      <c r="L5" s="457"/>
      <c r="M5" s="457"/>
      <c r="N5" s="457"/>
      <c r="O5" s="451" t="s">
        <v>64</v>
      </c>
      <c r="P5" s="451"/>
      <c r="Q5" s="455"/>
      <c r="R5" s="455"/>
    </row>
    <row r="6" spans="2:18">
      <c r="B6" s="452"/>
      <c r="C6" s="451" t="s">
        <v>5</v>
      </c>
      <c r="D6" s="451"/>
      <c r="E6" s="451" t="s">
        <v>5</v>
      </c>
      <c r="F6" s="451"/>
      <c r="G6" s="451" t="s">
        <v>5</v>
      </c>
      <c r="H6" s="451"/>
      <c r="I6" s="451" t="s">
        <v>5</v>
      </c>
      <c r="J6" s="451"/>
      <c r="K6" s="451" t="s">
        <v>5</v>
      </c>
      <c r="L6" s="451"/>
      <c r="M6" s="451" t="s">
        <v>6</v>
      </c>
      <c r="N6" s="451"/>
      <c r="O6" s="451" t="s">
        <v>5</v>
      </c>
      <c r="P6" s="451"/>
      <c r="Q6" s="455"/>
      <c r="R6" s="455"/>
    </row>
    <row r="7" spans="2:18">
      <c r="B7" s="452"/>
      <c r="C7" s="138" t="s">
        <v>3</v>
      </c>
      <c r="D7" s="138" t="s">
        <v>4</v>
      </c>
      <c r="E7" s="138" t="s">
        <v>3</v>
      </c>
      <c r="F7" s="138" t="s">
        <v>4</v>
      </c>
      <c r="G7" s="138" t="s">
        <v>3</v>
      </c>
      <c r="H7" s="138" t="s">
        <v>4</v>
      </c>
      <c r="I7" s="138" t="s">
        <v>3</v>
      </c>
      <c r="J7" s="138" t="s">
        <v>4</v>
      </c>
      <c r="K7" s="138" t="s">
        <v>3</v>
      </c>
      <c r="L7" s="138" t="s">
        <v>4</v>
      </c>
      <c r="M7" s="138" t="s">
        <v>3</v>
      </c>
      <c r="N7" s="138" t="s">
        <v>4</v>
      </c>
      <c r="O7" s="138" t="s">
        <v>3</v>
      </c>
      <c r="P7" s="138" t="s">
        <v>4</v>
      </c>
      <c r="Q7" s="138" t="s">
        <v>3</v>
      </c>
      <c r="R7" s="138" t="s">
        <v>4</v>
      </c>
    </row>
    <row r="8" spans="2:18">
      <c r="B8" s="139"/>
      <c r="C8" s="140"/>
      <c r="D8" s="140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</row>
    <row r="9" spans="2:18" s="147" customFormat="1" ht="25.5">
      <c r="B9" s="142" t="s">
        <v>38</v>
      </c>
      <c r="C9" s="143">
        <v>2910796.25</v>
      </c>
      <c r="D9" s="143">
        <v>2910536.2</v>
      </c>
      <c r="E9" s="144"/>
      <c r="F9" s="144"/>
      <c r="G9" s="143">
        <v>174158</v>
      </c>
      <c r="H9" s="143">
        <v>174158</v>
      </c>
      <c r="I9" s="143">
        <v>1780217</v>
      </c>
      <c r="J9" s="143">
        <v>1780217</v>
      </c>
      <c r="K9" s="143">
        <v>4796219.9800000004</v>
      </c>
      <c r="L9" s="143">
        <v>4796219.9800000004</v>
      </c>
      <c r="M9" s="145">
        <v>4014094.02</v>
      </c>
      <c r="N9" s="145">
        <v>4014094.02</v>
      </c>
      <c r="O9" s="143">
        <v>3311421</v>
      </c>
      <c r="P9" s="143">
        <v>3311421</v>
      </c>
      <c r="Q9" s="146">
        <f>C9+E9+G9+I9+K9+M9+O9</f>
        <v>16986906.25</v>
      </c>
      <c r="R9" s="146">
        <f>D9+F9+H9+J9+L9+N9+P9</f>
        <v>16986646.199999999</v>
      </c>
    </row>
    <row r="10" spans="2:18" s="147" customFormat="1" ht="25.5">
      <c r="B10" s="142" t="s">
        <v>65</v>
      </c>
      <c r="C10" s="143">
        <v>9437809</v>
      </c>
      <c r="D10" s="143">
        <v>9437809</v>
      </c>
      <c r="E10" s="144"/>
      <c r="F10" s="144"/>
      <c r="G10" s="143">
        <v>43383</v>
      </c>
      <c r="H10" s="143">
        <v>43383</v>
      </c>
      <c r="I10" s="143">
        <v>1743025</v>
      </c>
      <c r="J10" s="143">
        <v>1743025</v>
      </c>
      <c r="K10" s="143">
        <v>12124216.18</v>
      </c>
      <c r="L10" s="143">
        <v>11183074.16</v>
      </c>
      <c r="M10" s="145">
        <v>2650284.4900000002</v>
      </c>
      <c r="N10" s="145">
        <v>2650284.4900000002</v>
      </c>
      <c r="O10" s="143">
        <v>3056697</v>
      </c>
      <c r="P10" s="143">
        <v>3056697</v>
      </c>
      <c r="Q10" s="146">
        <f t="shared" ref="Q10:Q36" si="0">C10+E10+G10+I10+K10+M10+O10</f>
        <v>29055414.670000002</v>
      </c>
      <c r="R10" s="146">
        <f t="shared" ref="R10:R36" si="1">D10+F10+H10+J10+L10+N10+P10</f>
        <v>28114272.649999999</v>
      </c>
    </row>
    <row r="11" spans="2:18" s="147" customFormat="1" ht="25.5">
      <c r="B11" s="142" t="s">
        <v>12</v>
      </c>
      <c r="C11" s="143">
        <v>8566259</v>
      </c>
      <c r="D11" s="143">
        <v>8566259</v>
      </c>
      <c r="E11" s="144"/>
      <c r="F11" s="144"/>
      <c r="G11" s="143">
        <v>273277</v>
      </c>
      <c r="H11" s="143">
        <v>159807</v>
      </c>
      <c r="I11" s="143">
        <v>1494186</v>
      </c>
      <c r="J11" s="143">
        <v>1494186</v>
      </c>
      <c r="K11" s="143">
        <v>1600987.15</v>
      </c>
      <c r="L11" s="143">
        <v>1600987.15</v>
      </c>
      <c r="M11" s="145">
        <v>1431581.59</v>
      </c>
      <c r="N11" s="145">
        <v>1431581.59</v>
      </c>
      <c r="O11" s="143">
        <v>3056697</v>
      </c>
      <c r="P11" s="143">
        <v>3056697</v>
      </c>
      <c r="Q11" s="146">
        <f t="shared" si="0"/>
        <v>16422987.74</v>
      </c>
      <c r="R11" s="146">
        <f t="shared" si="1"/>
        <v>16309517.74</v>
      </c>
    </row>
    <row r="12" spans="2:18" s="147" customFormat="1" ht="25.5">
      <c r="B12" s="142" t="s">
        <v>13</v>
      </c>
      <c r="C12" s="143">
        <v>10760614</v>
      </c>
      <c r="D12" s="143">
        <v>10760614</v>
      </c>
      <c r="E12" s="144"/>
      <c r="F12" s="144"/>
      <c r="G12" s="143">
        <v>631537</v>
      </c>
      <c r="H12" s="143">
        <v>631537</v>
      </c>
      <c r="I12" s="143">
        <v>2702460</v>
      </c>
      <c r="J12" s="143">
        <v>2702460</v>
      </c>
      <c r="K12" s="143">
        <v>8224583.8300000001</v>
      </c>
      <c r="L12" s="143">
        <v>7903452.1299999999</v>
      </c>
      <c r="M12" s="145">
        <v>2833777.12</v>
      </c>
      <c r="N12" s="145">
        <v>2833777.12</v>
      </c>
      <c r="O12" s="143">
        <v>4075596</v>
      </c>
      <c r="P12" s="143">
        <v>4075596</v>
      </c>
      <c r="Q12" s="146">
        <f t="shared" si="0"/>
        <v>29228567.949999999</v>
      </c>
      <c r="R12" s="146">
        <f t="shared" si="1"/>
        <v>28907436.25</v>
      </c>
    </row>
    <row r="13" spans="2:18" s="147" customFormat="1" ht="25.5">
      <c r="B13" s="142" t="s">
        <v>40</v>
      </c>
      <c r="C13" s="143">
        <v>6896530</v>
      </c>
      <c r="D13" s="143">
        <v>6896530</v>
      </c>
      <c r="E13" s="144"/>
      <c r="F13" s="144"/>
      <c r="G13" s="143">
        <v>216214</v>
      </c>
      <c r="H13" s="143">
        <v>216214</v>
      </c>
      <c r="I13" s="143">
        <v>2491102</v>
      </c>
      <c r="J13" s="143">
        <v>2491102</v>
      </c>
      <c r="K13" s="143">
        <v>1918924.06</v>
      </c>
      <c r="L13" s="143">
        <v>1918924.06</v>
      </c>
      <c r="M13" s="145">
        <v>1269404.19</v>
      </c>
      <c r="N13" s="145">
        <v>1269404.19</v>
      </c>
      <c r="O13" s="143">
        <v>4075596</v>
      </c>
      <c r="P13" s="143">
        <v>4075596</v>
      </c>
      <c r="Q13" s="146">
        <f t="shared" si="0"/>
        <v>16867770.25</v>
      </c>
      <c r="R13" s="146">
        <f t="shared" si="1"/>
        <v>16867770.25</v>
      </c>
    </row>
    <row r="14" spans="2:18" s="147" customFormat="1" ht="25.5">
      <c r="B14" s="142" t="s">
        <v>14</v>
      </c>
      <c r="C14" s="143">
        <v>7910725</v>
      </c>
      <c r="D14" s="143">
        <v>7910725</v>
      </c>
      <c r="E14" s="144"/>
      <c r="F14" s="144"/>
      <c r="G14" s="143">
        <v>313033</v>
      </c>
      <c r="H14" s="143">
        <v>313033</v>
      </c>
      <c r="I14" s="143">
        <v>1388142</v>
      </c>
      <c r="J14" s="143">
        <v>1388142</v>
      </c>
      <c r="K14" s="143">
        <v>6629825.4100000001</v>
      </c>
      <c r="L14" s="143">
        <v>6629825.4100000001</v>
      </c>
      <c r="M14" s="145">
        <v>1417993.27</v>
      </c>
      <c r="N14" s="145">
        <v>1417993.27</v>
      </c>
      <c r="O14" s="143">
        <v>3056697</v>
      </c>
      <c r="P14" s="143">
        <v>3056697</v>
      </c>
      <c r="Q14" s="146">
        <f t="shared" si="0"/>
        <v>20716415.68</v>
      </c>
      <c r="R14" s="146">
        <f t="shared" si="1"/>
        <v>20716415.68</v>
      </c>
    </row>
    <row r="15" spans="2:18" s="147" customFormat="1" ht="25.5">
      <c r="B15" s="142" t="s">
        <v>41</v>
      </c>
      <c r="C15" s="143">
        <v>14438991</v>
      </c>
      <c r="D15" s="143">
        <v>14438991</v>
      </c>
      <c r="E15" s="143">
        <v>26501795</v>
      </c>
      <c r="F15" s="143">
        <v>25839250.219999999</v>
      </c>
      <c r="G15" s="144"/>
      <c r="H15" s="144"/>
      <c r="I15" s="143">
        <v>1674339</v>
      </c>
      <c r="J15" s="143">
        <v>1674339</v>
      </c>
      <c r="K15" s="143">
        <v>8737038.9900000002</v>
      </c>
      <c r="L15" s="143">
        <v>8737038.9900000002</v>
      </c>
      <c r="M15" s="145">
        <v>3413629.4</v>
      </c>
      <c r="N15" s="145">
        <v>3413629.4</v>
      </c>
      <c r="O15" s="143">
        <v>3566146</v>
      </c>
      <c r="P15" s="143">
        <v>3566146</v>
      </c>
      <c r="Q15" s="146">
        <f t="shared" si="0"/>
        <v>58331939.390000001</v>
      </c>
      <c r="R15" s="146">
        <f t="shared" si="1"/>
        <v>57669394.609999999</v>
      </c>
    </row>
    <row r="16" spans="2:18" s="147" customFormat="1" ht="25.5">
      <c r="B16" s="142" t="s">
        <v>42</v>
      </c>
      <c r="C16" s="143">
        <v>3762662.2</v>
      </c>
      <c r="D16" s="143">
        <v>3762662.2</v>
      </c>
      <c r="E16" s="144"/>
      <c r="F16" s="144"/>
      <c r="G16" s="143">
        <v>149542</v>
      </c>
      <c r="H16" s="143">
        <v>149384</v>
      </c>
      <c r="I16" s="143">
        <v>977855</v>
      </c>
      <c r="J16" s="143">
        <v>977855</v>
      </c>
      <c r="K16" s="143">
        <v>6270179.9400000004</v>
      </c>
      <c r="L16" s="143">
        <v>6270179.9400000004</v>
      </c>
      <c r="M16" s="145">
        <v>2902984.95</v>
      </c>
      <c r="N16" s="145">
        <v>2902984.95</v>
      </c>
      <c r="O16" s="143">
        <v>2547247</v>
      </c>
      <c r="P16" s="143">
        <v>2547247</v>
      </c>
      <c r="Q16" s="146">
        <f t="shared" si="0"/>
        <v>16610471.09</v>
      </c>
      <c r="R16" s="146">
        <f t="shared" si="1"/>
        <v>16610313.09</v>
      </c>
    </row>
    <row r="17" spans="2:18" s="147" customFormat="1" ht="25.5">
      <c r="B17" s="142" t="s">
        <v>15</v>
      </c>
      <c r="C17" s="143">
        <v>36612458</v>
      </c>
      <c r="D17" s="143">
        <v>36612458</v>
      </c>
      <c r="E17" s="144"/>
      <c r="F17" s="144"/>
      <c r="G17" s="143">
        <v>24892</v>
      </c>
      <c r="H17" s="143">
        <v>24892</v>
      </c>
      <c r="I17" s="143">
        <v>1508902</v>
      </c>
      <c r="J17" s="143">
        <v>1508902</v>
      </c>
      <c r="K17" s="143">
        <v>21093061.93</v>
      </c>
      <c r="L17" s="143">
        <v>21093061.93</v>
      </c>
      <c r="M17" s="145">
        <v>7146413.29</v>
      </c>
      <c r="N17" s="145">
        <v>7146413.29</v>
      </c>
      <c r="O17" s="143">
        <v>3056697</v>
      </c>
      <c r="P17" s="143">
        <v>3056697</v>
      </c>
      <c r="Q17" s="146">
        <f t="shared" si="0"/>
        <v>69442424.219999999</v>
      </c>
      <c r="R17" s="146">
        <f t="shared" si="1"/>
        <v>69442424.219999999</v>
      </c>
    </row>
    <row r="18" spans="2:18" s="147" customFormat="1" ht="25.5">
      <c r="B18" s="142" t="s">
        <v>43</v>
      </c>
      <c r="C18" s="143">
        <v>1987253</v>
      </c>
      <c r="D18" s="143">
        <v>1987253</v>
      </c>
      <c r="E18" s="144"/>
      <c r="F18" s="144"/>
      <c r="G18" s="143">
        <v>433753</v>
      </c>
      <c r="H18" s="143">
        <v>433753</v>
      </c>
      <c r="I18" s="143">
        <v>646525</v>
      </c>
      <c r="J18" s="143">
        <v>646525</v>
      </c>
      <c r="K18" s="143">
        <v>11108373.35</v>
      </c>
      <c r="L18" s="143">
        <v>11108373.35</v>
      </c>
      <c r="M18" s="145">
        <v>3636185.02</v>
      </c>
      <c r="N18" s="145">
        <v>3636185.02</v>
      </c>
      <c r="O18" s="143">
        <v>2547247</v>
      </c>
      <c r="P18" s="143">
        <v>2547247</v>
      </c>
      <c r="Q18" s="146">
        <f t="shared" si="0"/>
        <v>20359336.370000001</v>
      </c>
      <c r="R18" s="146">
        <f t="shared" si="1"/>
        <v>20359336.370000001</v>
      </c>
    </row>
    <row r="19" spans="2:18" s="147" customFormat="1" ht="25.5">
      <c r="B19" s="142" t="s">
        <v>16</v>
      </c>
      <c r="C19" s="143">
        <v>27464415</v>
      </c>
      <c r="D19" s="143">
        <v>27464415</v>
      </c>
      <c r="E19" s="144"/>
      <c r="F19" s="144"/>
      <c r="G19" s="143">
        <v>10327</v>
      </c>
      <c r="H19" s="143">
        <v>0</v>
      </c>
      <c r="I19" s="143">
        <v>2924979</v>
      </c>
      <c r="J19" s="143">
        <v>2924979</v>
      </c>
      <c r="K19" s="143">
        <v>27308759.329999998</v>
      </c>
      <c r="L19" s="143">
        <v>27308759.329999998</v>
      </c>
      <c r="M19" s="145">
        <v>3234496.22</v>
      </c>
      <c r="N19" s="145">
        <v>3234496.22</v>
      </c>
      <c r="O19" s="143">
        <v>4075595</v>
      </c>
      <c r="P19" s="143">
        <v>4075595</v>
      </c>
      <c r="Q19" s="146">
        <f t="shared" si="0"/>
        <v>65018571.549999997</v>
      </c>
      <c r="R19" s="146">
        <f t="shared" si="1"/>
        <v>65008244.549999997</v>
      </c>
    </row>
    <row r="20" spans="2:18" s="147" customFormat="1" ht="25.5">
      <c r="B20" s="142" t="s">
        <v>17</v>
      </c>
      <c r="C20" s="143">
        <v>10112944.5</v>
      </c>
      <c r="D20" s="143">
        <v>10112944.5</v>
      </c>
      <c r="E20" s="144"/>
      <c r="F20" s="144"/>
      <c r="G20" s="143">
        <v>33090</v>
      </c>
      <c r="H20" s="143">
        <v>33090</v>
      </c>
      <c r="I20" s="143">
        <v>3563257</v>
      </c>
      <c r="J20" s="143">
        <v>3563257</v>
      </c>
      <c r="K20" s="143">
        <v>26947697.310000002</v>
      </c>
      <c r="L20" s="143">
        <v>26947697.310000002</v>
      </c>
      <c r="M20" s="145">
        <v>27985968.16</v>
      </c>
      <c r="N20" s="145">
        <v>27985968.16</v>
      </c>
      <c r="O20" s="143">
        <v>4585044</v>
      </c>
      <c r="P20" s="143">
        <v>4585044</v>
      </c>
      <c r="Q20" s="146">
        <f t="shared" si="0"/>
        <v>73228000.969999999</v>
      </c>
      <c r="R20" s="146">
        <f t="shared" si="1"/>
        <v>73228000.969999999</v>
      </c>
    </row>
    <row r="21" spans="2:18" s="147" customFormat="1" ht="25.5">
      <c r="B21" s="142" t="s">
        <v>44</v>
      </c>
      <c r="C21" s="143">
        <v>7406095</v>
      </c>
      <c r="D21" s="143">
        <v>7406094</v>
      </c>
      <c r="E21" s="144"/>
      <c r="F21" s="144"/>
      <c r="G21" s="143">
        <v>157305</v>
      </c>
      <c r="H21" s="143">
        <v>157305</v>
      </c>
      <c r="I21" s="143">
        <v>1108832</v>
      </c>
      <c r="J21" s="143">
        <v>1108832</v>
      </c>
      <c r="K21" s="143">
        <v>9211570.9299999997</v>
      </c>
      <c r="L21" s="143">
        <v>9211570.9299999997</v>
      </c>
      <c r="M21" s="145">
        <v>829024.48</v>
      </c>
      <c r="N21" s="145">
        <v>829024.48</v>
      </c>
      <c r="O21" s="143">
        <v>2547247</v>
      </c>
      <c r="P21" s="143">
        <v>2547247</v>
      </c>
      <c r="Q21" s="146">
        <f t="shared" si="0"/>
        <v>21260074.41</v>
      </c>
      <c r="R21" s="146">
        <f t="shared" si="1"/>
        <v>21260073.41</v>
      </c>
    </row>
    <row r="22" spans="2:18" s="147" customFormat="1" ht="25.5">
      <c r="B22" s="142" t="s">
        <v>45</v>
      </c>
      <c r="C22" s="143">
        <v>28422145</v>
      </c>
      <c r="D22" s="143">
        <v>28422145</v>
      </c>
      <c r="E22" s="144"/>
      <c r="F22" s="144"/>
      <c r="G22" s="143">
        <v>145745</v>
      </c>
      <c r="H22" s="143">
        <v>120340</v>
      </c>
      <c r="I22" s="143">
        <v>2218060</v>
      </c>
      <c r="J22" s="143">
        <v>2218060</v>
      </c>
      <c r="K22" s="143">
        <v>96183052.109999999</v>
      </c>
      <c r="L22" s="143">
        <v>96183049.780000001</v>
      </c>
      <c r="M22" s="145">
        <v>23623151.079999998</v>
      </c>
      <c r="N22" s="145">
        <v>23623151.079999998</v>
      </c>
      <c r="O22" s="143">
        <v>3820871</v>
      </c>
      <c r="P22" s="143">
        <v>3820871</v>
      </c>
      <c r="Q22" s="146">
        <f t="shared" si="0"/>
        <v>154413024.19</v>
      </c>
      <c r="R22" s="146">
        <f t="shared" si="1"/>
        <v>154387616.86000001</v>
      </c>
    </row>
    <row r="23" spans="2:18" s="147" customFormat="1" ht="25.5">
      <c r="B23" s="142" t="s">
        <v>18</v>
      </c>
      <c r="C23" s="143">
        <v>11470551</v>
      </c>
      <c r="D23" s="143">
        <v>11470420</v>
      </c>
      <c r="E23" s="144"/>
      <c r="F23" s="144"/>
      <c r="G23" s="143">
        <v>121651</v>
      </c>
      <c r="H23" s="143">
        <v>121651</v>
      </c>
      <c r="I23" s="143">
        <v>1637628</v>
      </c>
      <c r="J23" s="143">
        <v>1637628</v>
      </c>
      <c r="K23" s="143">
        <v>8282537.8399999999</v>
      </c>
      <c r="L23" s="143">
        <v>8282537.8399999999</v>
      </c>
      <c r="M23" s="145">
        <v>2099010.4700000002</v>
      </c>
      <c r="N23" s="145">
        <v>2099010.4700000002</v>
      </c>
      <c r="O23" s="143">
        <v>3311422</v>
      </c>
      <c r="P23" s="143">
        <v>3311422</v>
      </c>
      <c r="Q23" s="146">
        <f t="shared" si="0"/>
        <v>26922800.309999999</v>
      </c>
      <c r="R23" s="146">
        <f t="shared" si="1"/>
        <v>26922669.309999999</v>
      </c>
    </row>
    <row r="24" spans="2:18" s="147" customFormat="1" ht="25.5">
      <c r="B24" s="142" t="s">
        <v>19</v>
      </c>
      <c r="C24" s="143">
        <v>10798745.25</v>
      </c>
      <c r="D24" s="143">
        <v>10798745.25</v>
      </c>
      <c r="E24" s="144"/>
      <c r="F24" s="144"/>
      <c r="G24" s="143">
        <v>14791</v>
      </c>
      <c r="H24" s="143">
        <v>14791</v>
      </c>
      <c r="I24" s="143">
        <v>1234374</v>
      </c>
      <c r="J24" s="143">
        <v>1234374</v>
      </c>
      <c r="K24" s="143">
        <v>6960971.8599999994</v>
      </c>
      <c r="L24" s="143">
        <v>6960971.8599999994</v>
      </c>
      <c r="M24" s="145">
        <v>4044116.8</v>
      </c>
      <c r="N24" s="145">
        <v>4044116.8</v>
      </c>
      <c r="O24" s="143">
        <v>3566146</v>
      </c>
      <c r="P24" s="143">
        <v>3566146</v>
      </c>
      <c r="Q24" s="146">
        <f t="shared" si="0"/>
        <v>26619144.91</v>
      </c>
      <c r="R24" s="146">
        <f t="shared" si="1"/>
        <v>26619144.91</v>
      </c>
    </row>
    <row r="25" spans="2:18" s="147" customFormat="1" ht="25.5">
      <c r="B25" s="142" t="s">
        <v>20</v>
      </c>
      <c r="C25" s="143">
        <v>6511135</v>
      </c>
      <c r="D25" s="143">
        <v>6511135</v>
      </c>
      <c r="E25" s="144"/>
      <c r="F25" s="144"/>
      <c r="G25" s="143">
        <v>436202</v>
      </c>
      <c r="H25" s="143">
        <v>436202</v>
      </c>
      <c r="I25" s="143">
        <v>2049216</v>
      </c>
      <c r="J25" s="143">
        <v>2049216</v>
      </c>
      <c r="K25" s="143">
        <v>12319158.719999999</v>
      </c>
      <c r="L25" s="143">
        <v>12319158.710000001</v>
      </c>
      <c r="M25" s="145">
        <v>9704695.75</v>
      </c>
      <c r="N25" s="145">
        <v>9704695.75</v>
      </c>
      <c r="O25" s="143">
        <v>3056697</v>
      </c>
      <c r="P25" s="143">
        <v>3056697</v>
      </c>
      <c r="Q25" s="146">
        <f t="shared" si="0"/>
        <v>34077104.469999999</v>
      </c>
      <c r="R25" s="146">
        <f t="shared" si="1"/>
        <v>34077104.460000001</v>
      </c>
    </row>
    <row r="26" spans="2:18" s="147" customFormat="1" ht="25.5">
      <c r="B26" s="142" t="s">
        <v>46</v>
      </c>
      <c r="C26" s="143">
        <v>6937097</v>
      </c>
      <c r="D26" s="143">
        <v>6613917</v>
      </c>
      <c r="E26" s="144"/>
      <c r="F26" s="144"/>
      <c r="G26" s="143">
        <v>352979</v>
      </c>
      <c r="H26" s="143">
        <v>352979</v>
      </c>
      <c r="I26" s="143">
        <v>2470796</v>
      </c>
      <c r="J26" s="143">
        <v>2470796</v>
      </c>
      <c r="K26" s="143">
        <v>12350965.710000001</v>
      </c>
      <c r="L26" s="143">
        <v>12350965.710000001</v>
      </c>
      <c r="M26" s="145">
        <v>9310116.0299999993</v>
      </c>
      <c r="N26" s="145">
        <v>9310116.0299999993</v>
      </c>
      <c r="O26" s="143">
        <v>3311421</v>
      </c>
      <c r="P26" s="143">
        <v>3311421</v>
      </c>
      <c r="Q26" s="146">
        <f t="shared" si="0"/>
        <v>34733374.740000002</v>
      </c>
      <c r="R26" s="146">
        <f t="shared" si="1"/>
        <v>34410194.740000002</v>
      </c>
    </row>
    <row r="27" spans="2:18" s="147" customFormat="1" ht="25.5">
      <c r="B27" s="142" t="s">
        <v>47</v>
      </c>
      <c r="C27" s="143">
        <v>16516151</v>
      </c>
      <c r="D27" s="143">
        <v>16516151</v>
      </c>
      <c r="E27" s="144"/>
      <c r="F27" s="144"/>
      <c r="G27" s="143">
        <v>355543</v>
      </c>
      <c r="H27" s="143">
        <v>355543</v>
      </c>
      <c r="I27" s="143">
        <v>3197621</v>
      </c>
      <c r="J27" s="143">
        <v>3197621</v>
      </c>
      <c r="K27" s="143">
        <v>22209739.210000001</v>
      </c>
      <c r="L27" s="143">
        <v>22209739.210000001</v>
      </c>
      <c r="M27" s="145">
        <v>6686157.8099999996</v>
      </c>
      <c r="N27" s="145">
        <v>6686157.8099999996</v>
      </c>
      <c r="O27" s="143">
        <v>4330319</v>
      </c>
      <c r="P27" s="143">
        <v>4330319</v>
      </c>
      <c r="Q27" s="146">
        <f t="shared" si="0"/>
        <v>53295531.020000003</v>
      </c>
      <c r="R27" s="146">
        <f t="shared" si="1"/>
        <v>53295531.020000003</v>
      </c>
    </row>
    <row r="28" spans="2:18" s="147" customFormat="1" ht="25.5">
      <c r="B28" s="142" t="s">
        <v>48</v>
      </c>
      <c r="C28" s="143">
        <v>3168848</v>
      </c>
      <c r="D28" s="143">
        <v>3168848</v>
      </c>
      <c r="E28" s="144"/>
      <c r="F28" s="144"/>
      <c r="G28" s="144"/>
      <c r="H28" s="144"/>
      <c r="I28" s="143">
        <v>1362512</v>
      </c>
      <c r="J28" s="143">
        <v>1362512</v>
      </c>
      <c r="K28" s="143">
        <v>3648455.5700000003</v>
      </c>
      <c r="L28" s="143">
        <v>3648455.5700000003</v>
      </c>
      <c r="M28" s="145">
        <v>1353539.99</v>
      </c>
      <c r="N28" s="145">
        <v>1353539.99</v>
      </c>
      <c r="O28" s="143">
        <v>3056697</v>
      </c>
      <c r="P28" s="143">
        <v>3056697</v>
      </c>
      <c r="Q28" s="146">
        <f t="shared" si="0"/>
        <v>12590052.560000001</v>
      </c>
      <c r="R28" s="146">
        <f t="shared" si="1"/>
        <v>12590052.560000001</v>
      </c>
    </row>
    <row r="29" spans="2:18" s="147" customFormat="1" ht="25.5">
      <c r="B29" s="142" t="s">
        <v>49</v>
      </c>
      <c r="C29" s="143">
        <v>4705862.6500000004</v>
      </c>
      <c r="D29" s="143">
        <v>4705862.6500000004</v>
      </c>
      <c r="E29" s="144"/>
      <c r="F29" s="144"/>
      <c r="G29" s="143">
        <v>216131</v>
      </c>
      <c r="H29" s="143">
        <v>216131</v>
      </c>
      <c r="I29" s="143">
        <v>1051658</v>
      </c>
      <c r="J29" s="143">
        <v>1051658</v>
      </c>
      <c r="K29" s="143">
        <v>58336451.460000001</v>
      </c>
      <c r="L29" s="143">
        <v>58336451.460000001</v>
      </c>
      <c r="M29" s="145">
        <v>1094766.96</v>
      </c>
      <c r="N29" s="145">
        <v>1094766.96</v>
      </c>
      <c r="O29" s="143">
        <v>3311422</v>
      </c>
      <c r="P29" s="143">
        <v>3311422</v>
      </c>
      <c r="Q29" s="146">
        <f t="shared" si="0"/>
        <v>68716292.069999993</v>
      </c>
      <c r="R29" s="146">
        <f t="shared" si="1"/>
        <v>68716292.069999993</v>
      </c>
    </row>
    <row r="30" spans="2:18" s="147" customFormat="1" ht="25.5">
      <c r="B30" s="142" t="s">
        <v>50</v>
      </c>
      <c r="C30" s="143">
        <v>42271669</v>
      </c>
      <c r="D30" s="143">
        <v>42271669</v>
      </c>
      <c r="E30" s="144"/>
      <c r="F30" s="144"/>
      <c r="G30" s="143">
        <v>34678</v>
      </c>
      <c r="H30" s="143">
        <v>34678</v>
      </c>
      <c r="I30" s="143">
        <v>2905827</v>
      </c>
      <c r="J30" s="143">
        <v>2905827</v>
      </c>
      <c r="K30" s="143">
        <v>5245143.04</v>
      </c>
      <c r="L30" s="143">
        <v>5245143.04</v>
      </c>
      <c r="M30" s="145">
        <v>3633217.36</v>
      </c>
      <c r="N30" s="145">
        <v>3633217.36</v>
      </c>
      <c r="O30" s="143">
        <v>4330319</v>
      </c>
      <c r="P30" s="143">
        <v>4330319</v>
      </c>
      <c r="Q30" s="146">
        <f t="shared" si="0"/>
        <v>58420853.399999999</v>
      </c>
      <c r="R30" s="146">
        <f t="shared" si="1"/>
        <v>58420853.399999999</v>
      </c>
    </row>
    <row r="31" spans="2:18" s="147" customFormat="1" ht="25.5">
      <c r="B31" s="142" t="s">
        <v>21</v>
      </c>
      <c r="C31" s="143">
        <v>9760191.1999999993</v>
      </c>
      <c r="D31" s="143">
        <v>8043817.2999999998</v>
      </c>
      <c r="E31" s="144"/>
      <c r="F31" s="144"/>
      <c r="G31" s="143">
        <v>187587</v>
      </c>
      <c r="H31" s="143">
        <v>187533</v>
      </c>
      <c r="I31" s="143">
        <v>1835453</v>
      </c>
      <c r="J31" s="143">
        <v>1835453</v>
      </c>
      <c r="K31" s="143">
        <v>4271482.8499999996</v>
      </c>
      <c r="L31" s="143">
        <v>4271482.8499999996</v>
      </c>
      <c r="M31" s="145">
        <v>3816358.31</v>
      </c>
      <c r="N31" s="145">
        <v>3816358.31</v>
      </c>
      <c r="O31" s="143">
        <v>2547247</v>
      </c>
      <c r="P31" s="143">
        <v>2547247</v>
      </c>
      <c r="Q31" s="146">
        <f t="shared" si="0"/>
        <v>22418319.359999999</v>
      </c>
      <c r="R31" s="146">
        <f t="shared" si="1"/>
        <v>20701891.460000001</v>
      </c>
    </row>
    <row r="32" spans="2:18" s="147" customFormat="1" ht="25.5">
      <c r="B32" s="142" t="s">
        <v>51</v>
      </c>
      <c r="C32" s="143">
        <v>11333634.75</v>
      </c>
      <c r="D32" s="143">
        <v>11305818</v>
      </c>
      <c r="E32" s="144"/>
      <c r="F32" s="144"/>
      <c r="G32" s="143">
        <v>574418</v>
      </c>
      <c r="H32" s="143">
        <v>574418</v>
      </c>
      <c r="I32" s="143">
        <v>1586901</v>
      </c>
      <c r="J32" s="143">
        <v>1586901</v>
      </c>
      <c r="K32" s="143">
        <v>37383138.140000001</v>
      </c>
      <c r="L32" s="143">
        <v>37383138.140000001</v>
      </c>
      <c r="M32" s="145">
        <v>7367541.5800000001</v>
      </c>
      <c r="N32" s="145">
        <v>7367541.5800000001</v>
      </c>
      <c r="O32" s="143">
        <v>3820871</v>
      </c>
      <c r="P32" s="143">
        <v>3820871</v>
      </c>
      <c r="Q32" s="146">
        <f t="shared" si="0"/>
        <v>62066504.469999999</v>
      </c>
      <c r="R32" s="146">
        <f t="shared" si="1"/>
        <v>62038687.719999999</v>
      </c>
    </row>
    <row r="33" spans="2:18" s="147" customFormat="1" ht="25.5">
      <c r="B33" s="142" t="s">
        <v>22</v>
      </c>
      <c r="C33" s="143">
        <v>8488816</v>
      </c>
      <c r="D33" s="143">
        <v>8488816</v>
      </c>
      <c r="E33" s="144"/>
      <c r="F33" s="144"/>
      <c r="G33" s="143">
        <v>89084</v>
      </c>
      <c r="H33" s="143">
        <v>89084</v>
      </c>
      <c r="I33" s="143">
        <v>1292008</v>
      </c>
      <c r="J33" s="143">
        <v>1292008</v>
      </c>
      <c r="K33" s="143">
        <v>2717329.85</v>
      </c>
      <c r="L33" s="143">
        <v>2717329.85</v>
      </c>
      <c r="M33" s="145">
        <v>1649090.64</v>
      </c>
      <c r="N33" s="145">
        <v>1649090.64</v>
      </c>
      <c r="O33" s="143">
        <v>3056697</v>
      </c>
      <c r="P33" s="143">
        <v>3056697</v>
      </c>
      <c r="Q33" s="146">
        <f t="shared" si="0"/>
        <v>17293025.490000002</v>
      </c>
      <c r="R33" s="146">
        <f t="shared" si="1"/>
        <v>17293025.490000002</v>
      </c>
    </row>
    <row r="34" spans="2:18" s="147" customFormat="1" ht="25.5">
      <c r="B34" s="142" t="s">
        <v>52</v>
      </c>
      <c r="C34" s="143">
        <v>12302192</v>
      </c>
      <c r="D34" s="143">
        <v>12302192</v>
      </c>
      <c r="E34" s="144"/>
      <c r="F34" s="144"/>
      <c r="G34" s="143">
        <v>223664</v>
      </c>
      <c r="H34" s="143">
        <v>223664</v>
      </c>
      <c r="I34" s="143">
        <v>1280342</v>
      </c>
      <c r="J34" s="143">
        <v>1280342</v>
      </c>
      <c r="K34" s="143">
        <v>7922330.9299999997</v>
      </c>
      <c r="L34" s="143">
        <v>7922330.9299999997</v>
      </c>
      <c r="M34" s="145">
        <v>986166.42</v>
      </c>
      <c r="N34" s="145">
        <v>986166.42</v>
      </c>
      <c r="O34" s="143">
        <v>2547247</v>
      </c>
      <c r="P34" s="143">
        <v>2547247</v>
      </c>
      <c r="Q34" s="146">
        <f t="shared" si="0"/>
        <v>25261942.350000001</v>
      </c>
      <c r="R34" s="146">
        <f t="shared" si="1"/>
        <v>25261942.350000001</v>
      </c>
    </row>
    <row r="35" spans="2:18" s="147" customFormat="1" ht="25.5">
      <c r="B35" s="142" t="s">
        <v>53</v>
      </c>
      <c r="C35" s="143">
        <v>3580110</v>
      </c>
      <c r="D35" s="143">
        <v>3580109</v>
      </c>
      <c r="E35" s="144"/>
      <c r="F35" s="144"/>
      <c r="G35" s="143">
        <v>43816</v>
      </c>
      <c r="H35" s="143">
        <v>43816</v>
      </c>
      <c r="I35" s="143">
        <v>1873783</v>
      </c>
      <c r="J35" s="143">
        <v>1873783</v>
      </c>
      <c r="K35" s="143">
        <v>4327568.8099999996</v>
      </c>
      <c r="L35" s="143">
        <v>4327568.8099999996</v>
      </c>
      <c r="M35" s="145">
        <v>1234634.6000000001</v>
      </c>
      <c r="N35" s="145">
        <v>1234634.6000000001</v>
      </c>
      <c r="O35" s="143">
        <v>3056697</v>
      </c>
      <c r="P35" s="143">
        <v>3056697</v>
      </c>
      <c r="Q35" s="146">
        <f t="shared" si="0"/>
        <v>14116609.409999998</v>
      </c>
      <c r="R35" s="146">
        <f t="shared" si="1"/>
        <v>14116608.409999998</v>
      </c>
    </row>
    <row r="36" spans="2:18" s="147" customFormat="1">
      <c r="B36" s="148" t="s">
        <v>56</v>
      </c>
      <c r="C36" s="144"/>
      <c r="D36" s="144"/>
      <c r="E36" s="145">
        <v>259835.5</v>
      </c>
      <c r="F36" s="144"/>
      <c r="G36" s="144"/>
      <c r="H36" s="144"/>
      <c r="I36" s="144"/>
      <c r="J36" s="144"/>
      <c r="K36" s="145">
        <v>21259.77</v>
      </c>
      <c r="L36" s="144"/>
      <c r="M36" s="144"/>
      <c r="N36" s="144"/>
      <c r="O36" s="144"/>
      <c r="P36" s="144"/>
      <c r="Q36" s="146">
        <f t="shared" si="0"/>
        <v>281095.27</v>
      </c>
      <c r="R36" s="146">
        <f t="shared" si="1"/>
        <v>0</v>
      </c>
    </row>
    <row r="37" spans="2:18" s="147" customFormat="1">
      <c r="B37" s="149" t="s">
        <v>54</v>
      </c>
      <c r="C37" s="56">
        <v>324534699.80000001</v>
      </c>
      <c r="D37" s="56">
        <v>322466936.10000002</v>
      </c>
      <c r="E37" s="56">
        <v>26761630.5</v>
      </c>
      <c r="F37" s="56">
        <v>25839250.219999999</v>
      </c>
      <c r="G37" s="56">
        <v>5256800</v>
      </c>
      <c r="H37" s="56">
        <v>5107386</v>
      </c>
      <c r="I37" s="56">
        <v>50000000</v>
      </c>
      <c r="J37" s="56">
        <v>50000000</v>
      </c>
      <c r="K37" s="150">
        <v>428151024.25999993</v>
      </c>
      <c r="L37" s="150">
        <v>426867488.43000001</v>
      </c>
      <c r="M37" s="150">
        <v>139368399.99999997</v>
      </c>
      <c r="N37" s="150">
        <v>139368399.99999997</v>
      </c>
      <c r="O37" s="56">
        <v>90682000</v>
      </c>
      <c r="P37" s="56">
        <v>90682000</v>
      </c>
      <c r="Q37" s="146">
        <f>SUM(Q9:Q36)</f>
        <v>1064754554.5599999</v>
      </c>
      <c r="R37" s="146">
        <f>SUM(R9:R36)</f>
        <v>1060331460.7500001</v>
      </c>
    </row>
    <row r="38" spans="2:18" s="147" customFormat="1" ht="13.5" hidden="1" thickBot="1">
      <c r="B38" s="151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</row>
    <row r="39" spans="2:18" s="147" customFormat="1" hidden="1">
      <c r="B39" s="153"/>
      <c r="C39" s="154">
        <v>1064754554.5599999</v>
      </c>
      <c r="D39" s="154">
        <v>1060331460.75</v>
      </c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</row>
    <row r="40" spans="2:18" s="147" customFormat="1" hidden="1"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</row>
    <row r="41" spans="2:18" s="147" customFormat="1" hidden="1"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</row>
    <row r="42" spans="2:18" s="147" customFormat="1" hidden="1"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</row>
    <row r="43" spans="2:18" s="147" customFormat="1"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</row>
    <row r="44" spans="2:18">
      <c r="K44" s="27">
        <v>567519424.25999987</v>
      </c>
      <c r="L44" s="27">
        <v>566235888.42999995</v>
      </c>
    </row>
    <row r="45" spans="2:18">
      <c r="B45" s="155"/>
      <c r="C45" s="156"/>
      <c r="D45" s="157"/>
    </row>
    <row r="46" spans="2:18">
      <c r="B46" s="158"/>
      <c r="C46" s="156"/>
      <c r="D46" s="157"/>
    </row>
    <row r="47" spans="2:18">
      <c r="B47" s="158"/>
      <c r="C47" s="156"/>
      <c r="D47" s="157"/>
    </row>
    <row r="48" spans="2:18">
      <c r="B48" s="158"/>
      <c r="C48" s="156"/>
      <c r="D48" s="157"/>
    </row>
    <row r="49" spans="2:3">
      <c r="B49" s="158"/>
      <c r="C49" s="157"/>
    </row>
    <row r="50" spans="2:3">
      <c r="B50" s="158"/>
      <c r="C50" s="156"/>
    </row>
    <row r="51" spans="2:3">
      <c r="B51" s="158"/>
      <c r="C51" s="156"/>
    </row>
    <row r="52" spans="2:3">
      <c r="B52" s="158"/>
      <c r="C52" s="157"/>
    </row>
  </sheetData>
  <mergeCells count="22">
    <mergeCell ref="B4:B7"/>
    <mergeCell ref="E4:F4"/>
    <mergeCell ref="I4:J4"/>
    <mergeCell ref="Q4:R6"/>
    <mergeCell ref="B2:R2"/>
    <mergeCell ref="C5:D5"/>
    <mergeCell ref="C4:D4"/>
    <mergeCell ref="E5:F5"/>
    <mergeCell ref="C6:D6"/>
    <mergeCell ref="E6:F6"/>
    <mergeCell ref="K5:N5"/>
    <mergeCell ref="K4:N4"/>
    <mergeCell ref="G5:H5"/>
    <mergeCell ref="I5:J5"/>
    <mergeCell ref="O5:P5"/>
    <mergeCell ref="G4:H4"/>
    <mergeCell ref="O4:P4"/>
    <mergeCell ref="G6:H6"/>
    <mergeCell ref="I6:J6"/>
    <mergeCell ref="O6:P6"/>
    <mergeCell ref="K6:L6"/>
    <mergeCell ref="M6:N6"/>
  </mergeCells>
  <pageMargins left="0.15748031496062992" right="0.15748031496062992" top="0.19685039370078741" bottom="0.23622047244094491" header="0.15748031496062992" footer="0.15748031496062992"/>
  <pageSetup paperSize="8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29"/>
  <sheetViews>
    <sheetView workbookViewId="0">
      <pane xSplit="2" ySplit="7" topLeftCell="C9" activePane="bottomRight" state="frozen"/>
      <selection pane="topRight" activeCell="C1" sqref="C1"/>
      <selection pane="bottomLeft" activeCell="A8" sqref="A8"/>
      <selection pane="bottomRight" activeCell="E29" sqref="E29:F29"/>
    </sheetView>
  </sheetViews>
  <sheetFormatPr defaultRowHeight="12.75"/>
  <cols>
    <col min="1" max="1" width="4" style="2" customWidth="1"/>
    <col min="2" max="2" width="38.140625" style="2" customWidth="1"/>
    <col min="3" max="3" width="13.140625" style="4" customWidth="1"/>
    <col min="4" max="4" width="24.28515625" style="4" customWidth="1"/>
    <col min="5" max="5" width="14.7109375" style="4" customWidth="1"/>
    <col min="6" max="6" width="12.42578125" style="4" bestFit="1" customWidth="1"/>
    <col min="7" max="16384" width="9.140625" style="2"/>
  </cols>
  <sheetData>
    <row r="2" spans="2:6" ht="33" customHeight="1">
      <c r="B2" s="461" t="s">
        <v>66</v>
      </c>
      <c r="C2" s="461"/>
      <c r="D2" s="461"/>
      <c r="E2" s="461"/>
      <c r="F2" s="461"/>
    </row>
    <row r="3" spans="2:6">
      <c r="B3" s="7"/>
      <c r="C3" s="7"/>
      <c r="D3" s="7"/>
      <c r="F3" s="31" t="s">
        <v>24</v>
      </c>
    </row>
    <row r="4" spans="2:6" ht="31.5" customHeight="1">
      <c r="B4" s="460" t="s">
        <v>7</v>
      </c>
      <c r="C4" s="458" t="s">
        <v>61</v>
      </c>
      <c r="D4" s="458"/>
      <c r="E4" s="459" t="s">
        <v>23</v>
      </c>
      <c r="F4" s="459"/>
    </row>
    <row r="5" spans="2:6" ht="74.25" customHeight="1">
      <c r="B5" s="460"/>
      <c r="C5" s="462" t="s">
        <v>67</v>
      </c>
      <c r="D5" s="463"/>
      <c r="E5" s="459"/>
      <c r="F5" s="459"/>
    </row>
    <row r="6" spans="2:6">
      <c r="B6" s="460"/>
      <c r="C6" s="464" t="s">
        <v>5</v>
      </c>
      <c r="D6" s="464"/>
      <c r="E6" s="459"/>
      <c r="F6" s="459"/>
    </row>
    <row r="7" spans="2:6">
      <c r="B7" s="460"/>
      <c r="C7" s="53" t="s">
        <v>3</v>
      </c>
      <c r="D7" s="53" t="s">
        <v>4</v>
      </c>
      <c r="E7" s="53" t="s">
        <v>3</v>
      </c>
      <c r="F7" s="53" t="s">
        <v>4</v>
      </c>
    </row>
    <row r="8" spans="2:6">
      <c r="B8" s="34" t="s">
        <v>38</v>
      </c>
      <c r="C8" s="35">
        <v>13513931.359999999</v>
      </c>
      <c r="D8" s="35">
        <v>13513931.359999999</v>
      </c>
      <c r="E8" s="42">
        <f>C8</f>
        <v>13513931.359999999</v>
      </c>
      <c r="F8" s="42">
        <f>D8</f>
        <v>13513931.359999999</v>
      </c>
    </row>
    <row r="9" spans="2:6">
      <c r="B9" s="34" t="s">
        <v>65</v>
      </c>
      <c r="C9" s="35">
        <v>806355.23</v>
      </c>
      <c r="D9" s="35">
        <v>806355.23</v>
      </c>
      <c r="E9" s="42">
        <f t="shared" ref="E9:E26" si="0">C9</f>
        <v>806355.23</v>
      </c>
      <c r="F9" s="42">
        <f t="shared" ref="F9:F26" si="1">D9</f>
        <v>806355.23</v>
      </c>
    </row>
    <row r="10" spans="2:6">
      <c r="B10" s="34" t="s">
        <v>12</v>
      </c>
      <c r="C10" s="35">
        <v>147256.70000000001</v>
      </c>
      <c r="D10" s="35">
        <v>147256.70000000001</v>
      </c>
      <c r="E10" s="42">
        <f t="shared" si="0"/>
        <v>147256.70000000001</v>
      </c>
      <c r="F10" s="42">
        <f t="shared" si="1"/>
        <v>147256.70000000001</v>
      </c>
    </row>
    <row r="11" spans="2:6">
      <c r="B11" s="34" t="s">
        <v>13</v>
      </c>
      <c r="C11" s="35">
        <v>11315425.060000001</v>
      </c>
      <c r="D11" s="35">
        <v>11315425.060000001</v>
      </c>
      <c r="E11" s="42">
        <f t="shared" si="0"/>
        <v>11315425.060000001</v>
      </c>
      <c r="F11" s="42">
        <f t="shared" si="1"/>
        <v>11315425.060000001</v>
      </c>
    </row>
    <row r="12" spans="2:6">
      <c r="B12" s="34" t="s">
        <v>40</v>
      </c>
      <c r="C12" s="35">
        <v>3040391.25</v>
      </c>
      <c r="D12" s="35">
        <v>3040391.25</v>
      </c>
      <c r="E12" s="42">
        <f t="shared" si="0"/>
        <v>3040391.25</v>
      </c>
      <c r="F12" s="42">
        <f t="shared" si="1"/>
        <v>3040391.25</v>
      </c>
    </row>
    <row r="13" spans="2:6">
      <c r="B13" s="34" t="s">
        <v>41</v>
      </c>
      <c r="C13" s="35">
        <v>20124.41</v>
      </c>
      <c r="D13" s="35">
        <v>20124.41</v>
      </c>
      <c r="E13" s="42">
        <f t="shared" si="0"/>
        <v>20124.41</v>
      </c>
      <c r="F13" s="42">
        <f t="shared" si="1"/>
        <v>20124.41</v>
      </c>
    </row>
    <row r="14" spans="2:6">
      <c r="B14" s="34" t="s">
        <v>42</v>
      </c>
      <c r="C14" s="35">
        <v>2704113.12</v>
      </c>
      <c r="D14" s="35">
        <v>2704113.12</v>
      </c>
      <c r="E14" s="42">
        <f t="shared" si="0"/>
        <v>2704113.12</v>
      </c>
      <c r="F14" s="42">
        <f t="shared" si="1"/>
        <v>2704113.12</v>
      </c>
    </row>
    <row r="15" spans="2:6">
      <c r="B15" s="34" t="s">
        <v>15</v>
      </c>
      <c r="C15" s="35">
        <v>846443.22</v>
      </c>
      <c r="D15" s="35">
        <v>846443.22</v>
      </c>
      <c r="E15" s="42">
        <f t="shared" si="0"/>
        <v>846443.22</v>
      </c>
      <c r="F15" s="42">
        <f t="shared" si="1"/>
        <v>846443.22</v>
      </c>
    </row>
    <row r="16" spans="2:6">
      <c r="B16" s="34" t="s">
        <v>43</v>
      </c>
      <c r="C16" s="35">
        <v>1207878.74</v>
      </c>
      <c r="D16" s="35">
        <v>1207878.74</v>
      </c>
      <c r="E16" s="42">
        <f t="shared" si="0"/>
        <v>1207878.74</v>
      </c>
      <c r="F16" s="42">
        <f t="shared" si="1"/>
        <v>1207878.74</v>
      </c>
    </row>
    <row r="17" spans="2:6">
      <c r="B17" s="34" t="s">
        <v>16</v>
      </c>
      <c r="C17" s="35">
        <v>3586848.37</v>
      </c>
      <c r="D17" s="35">
        <v>3586848.37</v>
      </c>
      <c r="E17" s="42">
        <f t="shared" si="0"/>
        <v>3586848.37</v>
      </c>
      <c r="F17" s="42">
        <f t="shared" si="1"/>
        <v>3586848.37</v>
      </c>
    </row>
    <row r="18" spans="2:6">
      <c r="B18" s="34" t="s">
        <v>17</v>
      </c>
      <c r="C18" s="35">
        <v>2267980.9</v>
      </c>
      <c r="D18" s="35">
        <v>2267980.9</v>
      </c>
      <c r="E18" s="42">
        <f t="shared" si="0"/>
        <v>2267980.9</v>
      </c>
      <c r="F18" s="42">
        <f t="shared" si="1"/>
        <v>2267980.9</v>
      </c>
    </row>
    <row r="19" spans="2:6">
      <c r="B19" s="34" t="s">
        <v>44</v>
      </c>
      <c r="C19" s="35">
        <v>882821.36</v>
      </c>
      <c r="D19" s="35">
        <v>882821.36</v>
      </c>
      <c r="E19" s="42">
        <f t="shared" si="0"/>
        <v>882821.36</v>
      </c>
      <c r="F19" s="42">
        <f t="shared" si="1"/>
        <v>882821.36</v>
      </c>
    </row>
    <row r="20" spans="2:6">
      <c r="B20" s="34" t="s">
        <v>45</v>
      </c>
      <c r="C20" s="35">
        <v>11982342.289999999</v>
      </c>
      <c r="D20" s="35">
        <v>11982342.289999999</v>
      </c>
      <c r="E20" s="42">
        <f t="shared" si="0"/>
        <v>11982342.289999999</v>
      </c>
      <c r="F20" s="42">
        <f t="shared" si="1"/>
        <v>11982342.289999999</v>
      </c>
    </row>
    <row r="21" spans="2:6">
      <c r="B21" s="34" t="s">
        <v>18</v>
      </c>
      <c r="C21" s="35">
        <v>750695.64</v>
      </c>
      <c r="D21" s="35">
        <v>750695.64</v>
      </c>
      <c r="E21" s="42">
        <f t="shared" si="0"/>
        <v>750695.64</v>
      </c>
      <c r="F21" s="42">
        <f t="shared" si="1"/>
        <v>750695.64</v>
      </c>
    </row>
    <row r="22" spans="2:6">
      <c r="B22" s="34" t="s">
        <v>19</v>
      </c>
      <c r="C22" s="35">
        <v>48426.97</v>
      </c>
      <c r="D22" s="35">
        <v>48426.97</v>
      </c>
      <c r="E22" s="42">
        <f t="shared" si="0"/>
        <v>48426.97</v>
      </c>
      <c r="F22" s="42">
        <f t="shared" si="1"/>
        <v>48426.97</v>
      </c>
    </row>
    <row r="23" spans="2:6">
      <c r="B23" s="34" t="s">
        <v>46</v>
      </c>
      <c r="C23" s="35">
        <v>4345286.46</v>
      </c>
      <c r="D23" s="35">
        <v>4345286.46</v>
      </c>
      <c r="E23" s="42">
        <f t="shared" si="0"/>
        <v>4345286.46</v>
      </c>
      <c r="F23" s="42">
        <f t="shared" si="1"/>
        <v>4345286.46</v>
      </c>
    </row>
    <row r="24" spans="2:6">
      <c r="B24" s="34" t="s">
        <v>49</v>
      </c>
      <c r="C24" s="35">
        <v>7455399.6900000004</v>
      </c>
      <c r="D24" s="35">
        <v>7455399.6900000004</v>
      </c>
      <c r="E24" s="42">
        <f t="shared" si="0"/>
        <v>7455399.6900000004</v>
      </c>
      <c r="F24" s="42">
        <f t="shared" si="1"/>
        <v>7455399.6900000004</v>
      </c>
    </row>
    <row r="25" spans="2:6">
      <c r="B25" s="34" t="s">
        <v>22</v>
      </c>
      <c r="C25" s="35">
        <v>7777244.7300000004</v>
      </c>
      <c r="D25" s="35">
        <v>7777244.7300000004</v>
      </c>
      <c r="E25" s="42">
        <f t="shared" si="0"/>
        <v>7777244.7300000004</v>
      </c>
      <c r="F25" s="42">
        <f t="shared" si="1"/>
        <v>7777244.7300000004</v>
      </c>
    </row>
    <row r="26" spans="2:6">
      <c r="B26" s="34" t="s">
        <v>52</v>
      </c>
      <c r="C26" s="35">
        <v>3378858.3</v>
      </c>
      <c r="D26" s="35">
        <v>3378858.3</v>
      </c>
      <c r="E26" s="42">
        <f t="shared" si="0"/>
        <v>3378858.3</v>
      </c>
      <c r="F26" s="42">
        <f t="shared" si="1"/>
        <v>3378858.3</v>
      </c>
    </row>
    <row r="27" spans="2:6" s="3" customFormat="1">
      <c r="B27" s="40" t="s">
        <v>54</v>
      </c>
      <c r="C27" s="52">
        <v>76077823.799999997</v>
      </c>
      <c r="D27" s="52">
        <v>76077823.799999997</v>
      </c>
      <c r="E27" s="42">
        <f>SUM(E8:E26)</f>
        <v>76077823.799999997</v>
      </c>
      <c r="F27" s="42">
        <f>SUM(F8:F26)</f>
        <v>76077823.799999997</v>
      </c>
    </row>
    <row r="29" spans="2:6">
      <c r="E29" s="159">
        <v>76077823.799999997</v>
      </c>
      <c r="F29" s="159">
        <v>76077823.799999997</v>
      </c>
    </row>
  </sheetData>
  <mergeCells count="6">
    <mergeCell ref="C4:D4"/>
    <mergeCell ref="E4:F6"/>
    <mergeCell ref="B4:B7"/>
    <mergeCell ref="B2:F2"/>
    <mergeCell ref="C5:D5"/>
    <mergeCell ref="C6:D6"/>
  </mergeCells>
  <pageMargins left="0.17" right="0.70866141732283472" top="0.74803149606299213" bottom="0.74803149606299213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T51"/>
  <sheetViews>
    <sheetView workbookViewId="0">
      <pane xSplit="2" ySplit="7" topLeftCell="G41" activePane="bottomRight" state="frozen"/>
      <selection pane="topRight" activeCell="C1" sqref="C1"/>
      <selection pane="bottomLeft" activeCell="A8" sqref="A8"/>
      <selection pane="bottomRight" activeCell="U5" sqref="U5:V5"/>
    </sheetView>
  </sheetViews>
  <sheetFormatPr defaultRowHeight="15"/>
  <cols>
    <col min="1" max="1" width="3.42578125" style="163" customWidth="1"/>
    <col min="2" max="2" width="33.7109375" style="163" customWidth="1"/>
    <col min="3" max="3" width="13.85546875" style="163" bestFit="1" customWidth="1"/>
    <col min="4" max="10" width="9.140625" style="163"/>
    <col min="11" max="11" width="10.28515625" style="163" customWidth="1"/>
    <col min="12" max="12" width="9.85546875" style="163" customWidth="1"/>
    <col min="13" max="13" width="10.42578125" style="163" customWidth="1"/>
    <col min="14" max="14" width="10" style="163" customWidth="1"/>
    <col min="15" max="17" width="9.140625" style="163"/>
    <col min="18" max="18" width="9.140625" style="162"/>
    <col min="19" max="20" width="9.140625" style="163"/>
    <col min="21" max="21" width="11" style="163" customWidth="1"/>
    <col min="22" max="23" width="11.5703125" style="163" customWidth="1"/>
    <col min="24" max="24" width="11.42578125" style="163" customWidth="1"/>
    <col min="25" max="28" width="9.140625" style="163"/>
    <col min="29" max="29" width="10.5703125" style="163" customWidth="1"/>
    <col min="30" max="30" width="10.85546875" style="163" customWidth="1"/>
    <col min="31" max="31" width="12" style="163" customWidth="1"/>
    <col min="32" max="32" width="11.28515625" style="163" customWidth="1"/>
    <col min="33" max="33" width="10.5703125" style="163" customWidth="1"/>
    <col min="34" max="34" width="10.42578125" style="163" customWidth="1"/>
    <col min="35" max="44" width="9.140625" style="163"/>
    <col min="45" max="45" width="12.5703125" style="163" customWidth="1"/>
    <col min="46" max="46" width="11.85546875" style="163" customWidth="1"/>
    <col min="47" max="16384" width="9.140625" style="163"/>
  </cols>
  <sheetData>
    <row r="2" spans="2:46" ht="36" customHeight="1">
      <c r="B2" s="160" t="s">
        <v>88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2:46">
      <c r="B3" s="164"/>
      <c r="C3" s="165"/>
      <c r="D3" s="165"/>
      <c r="AR3" s="166"/>
      <c r="AT3" s="166" t="s">
        <v>24</v>
      </c>
    </row>
    <row r="4" spans="2:46" ht="15" customHeight="1">
      <c r="B4" s="470" t="s">
        <v>7</v>
      </c>
      <c r="C4" s="469" t="s">
        <v>60</v>
      </c>
      <c r="D4" s="469"/>
      <c r="E4" s="469" t="s">
        <v>60</v>
      </c>
      <c r="F4" s="469"/>
      <c r="G4" s="469" t="s">
        <v>60</v>
      </c>
      <c r="H4" s="469"/>
      <c r="I4" s="469" t="s">
        <v>60</v>
      </c>
      <c r="J4" s="469"/>
      <c r="K4" s="469" t="s">
        <v>60</v>
      </c>
      <c r="L4" s="469"/>
      <c r="M4" s="469" t="s">
        <v>60</v>
      </c>
      <c r="N4" s="469"/>
      <c r="O4" s="469" t="s">
        <v>60</v>
      </c>
      <c r="P4" s="469"/>
      <c r="Q4" s="469"/>
      <c r="R4" s="469"/>
      <c r="S4" s="469" t="s">
        <v>60</v>
      </c>
      <c r="T4" s="469"/>
      <c r="U4" s="469" t="s">
        <v>60</v>
      </c>
      <c r="V4" s="469"/>
      <c r="W4" s="466" t="s">
        <v>59</v>
      </c>
      <c r="X4" s="466"/>
      <c r="Y4" s="466" t="s">
        <v>59</v>
      </c>
      <c r="Z4" s="466"/>
      <c r="AA4" s="466" t="s">
        <v>59</v>
      </c>
      <c r="AB4" s="466"/>
      <c r="AC4" s="466" t="s">
        <v>59</v>
      </c>
      <c r="AD4" s="466"/>
      <c r="AE4" s="466" t="s">
        <v>59</v>
      </c>
      <c r="AF4" s="466"/>
      <c r="AG4" s="466" t="s">
        <v>59</v>
      </c>
      <c r="AH4" s="466"/>
      <c r="AI4" s="466" t="s">
        <v>59</v>
      </c>
      <c r="AJ4" s="466"/>
      <c r="AK4" s="466" t="s">
        <v>59</v>
      </c>
      <c r="AL4" s="466"/>
      <c r="AM4" s="466" t="s">
        <v>59</v>
      </c>
      <c r="AN4" s="466"/>
      <c r="AO4" s="466" t="s">
        <v>59</v>
      </c>
      <c r="AP4" s="466"/>
      <c r="AQ4" s="466" t="s">
        <v>59</v>
      </c>
      <c r="AR4" s="466"/>
      <c r="AS4" s="466" t="s">
        <v>54</v>
      </c>
      <c r="AT4" s="466"/>
    </row>
    <row r="5" spans="2:46" s="167" customFormat="1" ht="272.25" customHeight="1">
      <c r="B5" s="470"/>
      <c r="C5" s="468" t="s">
        <v>68</v>
      </c>
      <c r="D5" s="468"/>
      <c r="E5" s="468" t="s">
        <v>69</v>
      </c>
      <c r="F5" s="468"/>
      <c r="G5" s="468" t="s">
        <v>70</v>
      </c>
      <c r="H5" s="468"/>
      <c r="I5" s="468" t="s">
        <v>89</v>
      </c>
      <c r="J5" s="468"/>
      <c r="K5" s="468" t="s">
        <v>71</v>
      </c>
      <c r="L5" s="468"/>
      <c r="M5" s="468" t="s">
        <v>72</v>
      </c>
      <c r="N5" s="468"/>
      <c r="O5" s="468" t="s">
        <v>73</v>
      </c>
      <c r="P5" s="468"/>
      <c r="Q5" s="468"/>
      <c r="R5" s="468"/>
      <c r="S5" s="468" t="s">
        <v>74</v>
      </c>
      <c r="T5" s="468"/>
      <c r="U5" s="468" t="s">
        <v>75</v>
      </c>
      <c r="V5" s="468"/>
      <c r="W5" s="465" t="s">
        <v>76</v>
      </c>
      <c r="X5" s="465"/>
      <c r="Y5" s="465" t="s">
        <v>77</v>
      </c>
      <c r="Z5" s="465"/>
      <c r="AA5" s="465" t="s">
        <v>78</v>
      </c>
      <c r="AB5" s="465"/>
      <c r="AC5" s="465" t="s">
        <v>79</v>
      </c>
      <c r="AD5" s="465"/>
      <c r="AE5" s="465" t="s">
        <v>80</v>
      </c>
      <c r="AF5" s="465"/>
      <c r="AG5" s="465" t="s">
        <v>81</v>
      </c>
      <c r="AH5" s="465"/>
      <c r="AI5" s="465" t="s">
        <v>82</v>
      </c>
      <c r="AJ5" s="465"/>
      <c r="AK5" s="465" t="s">
        <v>83</v>
      </c>
      <c r="AL5" s="465"/>
      <c r="AM5" s="465" t="s">
        <v>84</v>
      </c>
      <c r="AN5" s="465"/>
      <c r="AO5" s="465" t="s">
        <v>85</v>
      </c>
      <c r="AP5" s="465"/>
      <c r="AQ5" s="465" t="s">
        <v>86</v>
      </c>
      <c r="AR5" s="465"/>
      <c r="AS5" s="466"/>
      <c r="AT5" s="466"/>
    </row>
    <row r="6" spans="2:46">
      <c r="B6" s="470"/>
      <c r="C6" s="467" t="s">
        <v>5</v>
      </c>
      <c r="D6" s="467"/>
      <c r="E6" s="467" t="s">
        <v>5</v>
      </c>
      <c r="F6" s="467"/>
      <c r="G6" s="467" t="s">
        <v>5</v>
      </c>
      <c r="H6" s="467"/>
      <c r="I6" s="467" t="s">
        <v>5</v>
      </c>
      <c r="J6" s="467"/>
      <c r="K6" s="467" t="s">
        <v>5</v>
      </c>
      <c r="L6" s="467"/>
      <c r="M6" s="467" t="s">
        <v>5</v>
      </c>
      <c r="N6" s="467"/>
      <c r="O6" s="467" t="s">
        <v>5</v>
      </c>
      <c r="P6" s="467"/>
      <c r="Q6" s="467" t="s">
        <v>87</v>
      </c>
      <c r="R6" s="467"/>
      <c r="S6" s="467" t="s">
        <v>5</v>
      </c>
      <c r="T6" s="467"/>
      <c r="U6" s="467" t="s">
        <v>5</v>
      </c>
      <c r="V6" s="467"/>
      <c r="W6" s="467" t="s">
        <v>5</v>
      </c>
      <c r="X6" s="467"/>
      <c r="Y6" s="467" t="s">
        <v>5</v>
      </c>
      <c r="Z6" s="467"/>
      <c r="AA6" s="467" t="s">
        <v>5</v>
      </c>
      <c r="AB6" s="467"/>
      <c r="AC6" s="467" t="s">
        <v>5</v>
      </c>
      <c r="AD6" s="467"/>
      <c r="AE6" s="467" t="s">
        <v>5</v>
      </c>
      <c r="AF6" s="467"/>
      <c r="AG6" s="467" t="s">
        <v>5</v>
      </c>
      <c r="AH6" s="467"/>
      <c r="AI6" s="467" t="s">
        <v>5</v>
      </c>
      <c r="AJ6" s="467"/>
      <c r="AK6" s="467" t="s">
        <v>5</v>
      </c>
      <c r="AL6" s="467"/>
      <c r="AM6" s="467" t="s">
        <v>5</v>
      </c>
      <c r="AN6" s="467"/>
      <c r="AO6" s="467" t="s">
        <v>5</v>
      </c>
      <c r="AP6" s="467"/>
      <c r="AQ6" s="467" t="s">
        <v>5</v>
      </c>
      <c r="AR6" s="467"/>
      <c r="AS6" s="466"/>
      <c r="AT6" s="466"/>
    </row>
    <row r="7" spans="2:46">
      <c r="B7" s="470"/>
      <c r="C7" s="168" t="s">
        <v>3</v>
      </c>
      <c r="D7" s="168" t="s">
        <v>4</v>
      </c>
      <c r="E7" s="168" t="s">
        <v>3</v>
      </c>
      <c r="F7" s="168" t="s">
        <v>4</v>
      </c>
      <c r="G7" s="168" t="s">
        <v>3</v>
      </c>
      <c r="H7" s="168" t="s">
        <v>4</v>
      </c>
      <c r="I7" s="168" t="s">
        <v>3</v>
      </c>
      <c r="J7" s="168" t="s">
        <v>4</v>
      </c>
      <c r="K7" s="168" t="s">
        <v>3</v>
      </c>
      <c r="L7" s="168" t="s">
        <v>4</v>
      </c>
      <c r="M7" s="168" t="s">
        <v>3</v>
      </c>
      <c r="N7" s="168" t="s">
        <v>4</v>
      </c>
      <c r="O7" s="168" t="s">
        <v>3</v>
      </c>
      <c r="P7" s="168" t="s">
        <v>4</v>
      </c>
      <c r="Q7" s="168" t="s">
        <v>3</v>
      </c>
      <c r="R7" s="168" t="s">
        <v>4</v>
      </c>
      <c r="S7" s="168" t="s">
        <v>3</v>
      </c>
      <c r="T7" s="168" t="s">
        <v>4</v>
      </c>
      <c r="U7" s="168" t="s">
        <v>3</v>
      </c>
      <c r="V7" s="168" t="s">
        <v>4</v>
      </c>
      <c r="W7" s="168" t="s">
        <v>3</v>
      </c>
      <c r="X7" s="168" t="s">
        <v>4</v>
      </c>
      <c r="Y7" s="168" t="s">
        <v>3</v>
      </c>
      <c r="Z7" s="168" t="s">
        <v>4</v>
      </c>
      <c r="AA7" s="168" t="s">
        <v>3</v>
      </c>
      <c r="AB7" s="168" t="s">
        <v>4</v>
      </c>
      <c r="AC7" s="168" t="s">
        <v>3</v>
      </c>
      <c r="AD7" s="168" t="s">
        <v>4</v>
      </c>
      <c r="AE7" s="168" t="s">
        <v>3</v>
      </c>
      <c r="AF7" s="168" t="s">
        <v>4</v>
      </c>
      <c r="AG7" s="168" t="s">
        <v>3</v>
      </c>
      <c r="AH7" s="168" t="s">
        <v>4</v>
      </c>
      <c r="AI7" s="168" t="s">
        <v>3</v>
      </c>
      <c r="AJ7" s="168" t="s">
        <v>4</v>
      </c>
      <c r="AK7" s="168" t="s">
        <v>3</v>
      </c>
      <c r="AL7" s="168" t="s">
        <v>4</v>
      </c>
      <c r="AM7" s="168" t="s">
        <v>3</v>
      </c>
      <c r="AN7" s="168" t="s">
        <v>4</v>
      </c>
      <c r="AO7" s="168" t="s">
        <v>3</v>
      </c>
      <c r="AP7" s="168" t="s">
        <v>4</v>
      </c>
      <c r="AQ7" s="168" t="s">
        <v>3</v>
      </c>
      <c r="AR7" s="168" t="s">
        <v>4</v>
      </c>
      <c r="AS7" s="168" t="s">
        <v>3</v>
      </c>
      <c r="AT7" s="168" t="s">
        <v>4</v>
      </c>
    </row>
    <row r="8" spans="2:46">
      <c r="B8" s="169" t="s">
        <v>33</v>
      </c>
      <c r="C8" s="170">
        <v>2938000</v>
      </c>
      <c r="D8" s="170">
        <v>2878710.23</v>
      </c>
      <c r="E8" s="170">
        <v>7319700</v>
      </c>
      <c r="F8" s="170">
        <v>7318951.75</v>
      </c>
      <c r="G8" s="171"/>
      <c r="H8" s="171"/>
      <c r="I8" s="170">
        <v>15915224</v>
      </c>
      <c r="J8" s="171"/>
      <c r="K8" s="170">
        <v>119600000</v>
      </c>
      <c r="L8" s="170">
        <v>119002000</v>
      </c>
      <c r="M8" s="170">
        <v>40000000</v>
      </c>
      <c r="N8" s="170">
        <v>30280066.629999999</v>
      </c>
      <c r="O8" s="172"/>
      <c r="P8" s="172"/>
      <c r="Q8" s="172"/>
      <c r="R8" s="171"/>
      <c r="S8" s="172"/>
      <c r="T8" s="172"/>
      <c r="U8" s="170">
        <v>16547571</v>
      </c>
      <c r="V8" s="170">
        <v>16547571</v>
      </c>
      <c r="W8" s="173">
        <v>2367739000</v>
      </c>
      <c r="X8" s="173">
        <v>2367739000</v>
      </c>
      <c r="Y8" s="173">
        <v>32085000</v>
      </c>
      <c r="Z8" s="173">
        <v>32085000</v>
      </c>
      <c r="AA8" s="173">
        <v>42521200</v>
      </c>
      <c r="AB8" s="173">
        <v>42521200</v>
      </c>
      <c r="AC8" s="173">
        <v>129250000</v>
      </c>
      <c r="AD8" s="173">
        <v>129250000</v>
      </c>
      <c r="AE8" s="173">
        <v>3543657000</v>
      </c>
      <c r="AF8" s="173">
        <v>3543657000</v>
      </c>
      <c r="AG8" s="173">
        <v>268777000</v>
      </c>
      <c r="AH8" s="173">
        <v>268777000</v>
      </c>
      <c r="AI8" s="171"/>
      <c r="AJ8" s="171"/>
      <c r="AK8" s="171"/>
      <c r="AL8" s="171"/>
      <c r="AM8" s="173">
        <v>12491000</v>
      </c>
      <c r="AN8" s="173">
        <v>12491000</v>
      </c>
      <c r="AO8" s="173">
        <v>5417000</v>
      </c>
      <c r="AP8" s="173">
        <v>5417000</v>
      </c>
      <c r="AQ8" s="171"/>
      <c r="AR8" s="174"/>
      <c r="AS8" s="175">
        <f>AQ8+AO8+AM8+AK8+AI8+AG8+AE8+AC8+AA8+Y8+W8+U8+S8+Q8+O8+M8+K8+I8+G8+E8+C8</f>
        <v>6604257695</v>
      </c>
      <c r="AT8" s="175">
        <f>AR8+AP8+AN8+AL8+AJ8+AH8+AF8+AD8+AB8+Z8+X8+V8+T8+R8+P8+N8+L8+J8+H8+F8+D8</f>
        <v>6577964499.6099997</v>
      </c>
    </row>
    <row r="9" spans="2:46">
      <c r="B9" s="169" t="s">
        <v>0</v>
      </c>
      <c r="C9" s="170"/>
      <c r="D9" s="170"/>
      <c r="E9" s="170">
        <v>4249600</v>
      </c>
      <c r="F9" s="170">
        <v>4220061.76</v>
      </c>
      <c r="G9" s="171"/>
      <c r="H9" s="171"/>
      <c r="I9" s="171"/>
      <c r="J9" s="171"/>
      <c r="K9" s="171"/>
      <c r="L9" s="171"/>
      <c r="M9" s="170">
        <v>5122400</v>
      </c>
      <c r="N9" s="170">
        <v>4484991.43</v>
      </c>
      <c r="O9" s="172"/>
      <c r="P9" s="172"/>
      <c r="Q9" s="172"/>
      <c r="R9" s="171"/>
      <c r="S9" s="172"/>
      <c r="T9" s="172"/>
      <c r="U9" s="171"/>
      <c r="V9" s="171"/>
      <c r="W9" s="173">
        <v>1386646000</v>
      </c>
      <c r="X9" s="173">
        <v>1386646000</v>
      </c>
      <c r="Y9" s="173">
        <v>18179000</v>
      </c>
      <c r="Z9" s="173">
        <v>18179000</v>
      </c>
      <c r="AA9" s="173">
        <v>20800000</v>
      </c>
      <c r="AB9" s="173">
        <v>20800000</v>
      </c>
      <c r="AC9" s="173">
        <v>82920000</v>
      </c>
      <c r="AD9" s="173">
        <v>82920000</v>
      </c>
      <c r="AE9" s="173">
        <v>2152616000</v>
      </c>
      <c r="AF9" s="173">
        <v>2152616000</v>
      </c>
      <c r="AG9" s="173">
        <v>184039000</v>
      </c>
      <c r="AH9" s="173">
        <v>184039000</v>
      </c>
      <c r="AI9" s="173">
        <v>67051000</v>
      </c>
      <c r="AJ9" s="173">
        <v>67051000</v>
      </c>
      <c r="AK9" s="173">
        <v>3525000</v>
      </c>
      <c r="AL9" s="173">
        <v>3525000</v>
      </c>
      <c r="AM9" s="173">
        <v>7622000</v>
      </c>
      <c r="AN9" s="173">
        <v>7622000</v>
      </c>
      <c r="AO9" s="173">
        <v>3408000</v>
      </c>
      <c r="AP9" s="173">
        <v>3408000</v>
      </c>
      <c r="AQ9" s="173">
        <v>177000</v>
      </c>
      <c r="AR9" s="176">
        <v>177000</v>
      </c>
      <c r="AS9" s="175">
        <f t="shared" ref="AS9:AS42" si="0">AQ9+AO9+AM9+AK9+AI9+AG9+AE9+AC9+AA9+Y9+W9+U9+S9+Q9+O9+M9+K9+I9+G9+E9+C9</f>
        <v>3936355000</v>
      </c>
      <c r="AT9" s="175">
        <f t="shared" ref="AT9:AT42" si="1">AR9+AP9+AN9+AL9+AJ9+AH9+AF9+AD9+AB9+Z9+X9+V9+T9+R9+P9+N9+L9+J9+H9+F9+D9</f>
        <v>3935688053.1900001</v>
      </c>
    </row>
    <row r="10" spans="2:46">
      <c r="B10" s="169" t="s">
        <v>34</v>
      </c>
      <c r="C10" s="170"/>
      <c r="D10" s="170"/>
      <c r="E10" s="170">
        <v>1029100</v>
      </c>
      <c r="F10" s="170">
        <v>1029100</v>
      </c>
      <c r="G10" s="171"/>
      <c r="H10" s="171"/>
      <c r="I10" s="171"/>
      <c r="J10" s="171"/>
      <c r="K10" s="171"/>
      <c r="L10" s="171"/>
      <c r="M10" s="170"/>
      <c r="N10" s="170"/>
      <c r="O10" s="172"/>
      <c r="P10" s="172"/>
      <c r="Q10" s="172"/>
      <c r="R10" s="171"/>
      <c r="S10" s="172"/>
      <c r="T10" s="172"/>
      <c r="U10" s="171"/>
      <c r="V10" s="171"/>
      <c r="W10" s="171"/>
      <c r="X10" s="171"/>
      <c r="Y10" s="173"/>
      <c r="Z10" s="173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4"/>
      <c r="AS10" s="175">
        <f t="shared" si="0"/>
        <v>1029100</v>
      </c>
      <c r="AT10" s="175">
        <f t="shared" si="1"/>
        <v>1029100</v>
      </c>
    </row>
    <row r="11" spans="2:46">
      <c r="B11" s="169" t="s">
        <v>35</v>
      </c>
      <c r="C11" s="170"/>
      <c r="D11" s="170"/>
      <c r="E11" s="170">
        <v>601400</v>
      </c>
      <c r="F11" s="170">
        <v>601400</v>
      </c>
      <c r="G11" s="171"/>
      <c r="H11" s="171"/>
      <c r="I11" s="171"/>
      <c r="J11" s="171"/>
      <c r="K11" s="171"/>
      <c r="L11" s="171"/>
      <c r="M11" s="170"/>
      <c r="N11" s="170"/>
      <c r="O11" s="172"/>
      <c r="P11" s="172"/>
      <c r="Q11" s="172"/>
      <c r="R11" s="171"/>
      <c r="S11" s="172"/>
      <c r="T11" s="172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4"/>
      <c r="AS11" s="175">
        <f t="shared" si="0"/>
        <v>601400</v>
      </c>
      <c r="AT11" s="175">
        <f t="shared" si="1"/>
        <v>601400</v>
      </c>
    </row>
    <row r="12" spans="2:46">
      <c r="B12" s="169" t="s">
        <v>1</v>
      </c>
      <c r="C12" s="170"/>
      <c r="D12" s="170"/>
      <c r="E12" s="170">
        <v>435400</v>
      </c>
      <c r="F12" s="170">
        <v>435400</v>
      </c>
      <c r="G12" s="170">
        <v>2012000</v>
      </c>
      <c r="H12" s="170">
        <v>1979550</v>
      </c>
      <c r="I12" s="171"/>
      <c r="J12" s="171"/>
      <c r="K12" s="171"/>
      <c r="L12" s="171"/>
      <c r="M12" s="170">
        <v>6512931</v>
      </c>
      <c r="N12" s="170">
        <v>5489374.54</v>
      </c>
      <c r="O12" s="172"/>
      <c r="P12" s="172"/>
      <c r="Q12" s="172"/>
      <c r="R12" s="171"/>
      <c r="S12" s="172"/>
      <c r="T12" s="172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4"/>
      <c r="AS12" s="175">
        <f t="shared" si="0"/>
        <v>8960331</v>
      </c>
      <c r="AT12" s="175">
        <f t="shared" si="1"/>
        <v>7904324.54</v>
      </c>
    </row>
    <row r="13" spans="2:46">
      <c r="B13" s="169" t="s">
        <v>9</v>
      </c>
      <c r="C13" s="170"/>
      <c r="D13" s="170"/>
      <c r="E13" s="170">
        <v>272100</v>
      </c>
      <c r="F13" s="170">
        <v>272100</v>
      </c>
      <c r="G13" s="171"/>
      <c r="H13" s="171"/>
      <c r="I13" s="171"/>
      <c r="J13" s="171"/>
      <c r="K13" s="171"/>
      <c r="L13" s="171"/>
      <c r="M13" s="170">
        <v>10006890</v>
      </c>
      <c r="N13" s="170">
        <v>9285300.3200000003</v>
      </c>
      <c r="O13" s="172"/>
      <c r="P13" s="172"/>
      <c r="Q13" s="172"/>
      <c r="R13" s="171"/>
      <c r="S13" s="172"/>
      <c r="T13" s="172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4"/>
      <c r="AS13" s="175">
        <f t="shared" si="0"/>
        <v>10278990</v>
      </c>
      <c r="AT13" s="175">
        <f t="shared" si="1"/>
        <v>9557400.3200000003</v>
      </c>
    </row>
    <row r="14" spans="2:46">
      <c r="B14" s="169" t="s">
        <v>36</v>
      </c>
      <c r="C14" s="170"/>
      <c r="D14" s="170"/>
      <c r="E14" s="170">
        <v>311100</v>
      </c>
      <c r="F14" s="170">
        <v>311100</v>
      </c>
      <c r="G14" s="171"/>
      <c r="H14" s="171"/>
      <c r="I14" s="171"/>
      <c r="J14" s="171"/>
      <c r="K14" s="171"/>
      <c r="L14" s="171"/>
      <c r="M14" s="170"/>
      <c r="N14" s="170"/>
      <c r="O14" s="172"/>
      <c r="P14" s="172"/>
      <c r="Q14" s="172"/>
      <c r="R14" s="171"/>
      <c r="S14" s="172"/>
      <c r="T14" s="172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4"/>
      <c r="AS14" s="175">
        <f t="shared" si="0"/>
        <v>311100</v>
      </c>
      <c r="AT14" s="175">
        <f t="shared" si="1"/>
        <v>311100</v>
      </c>
    </row>
    <row r="15" spans="2:46">
      <c r="B15" s="169" t="s">
        <v>37</v>
      </c>
      <c r="C15" s="170"/>
      <c r="D15" s="170"/>
      <c r="E15" s="170">
        <v>136200</v>
      </c>
      <c r="F15" s="170">
        <v>136200</v>
      </c>
      <c r="G15" s="171"/>
      <c r="H15" s="171"/>
      <c r="I15" s="171"/>
      <c r="J15" s="171"/>
      <c r="K15" s="171"/>
      <c r="L15" s="171"/>
      <c r="M15" s="170">
        <v>7637392</v>
      </c>
      <c r="N15" s="170">
        <v>7599205.8399999999</v>
      </c>
      <c r="O15" s="172"/>
      <c r="P15" s="172"/>
      <c r="Q15" s="172"/>
      <c r="R15" s="171"/>
      <c r="S15" s="172"/>
      <c r="T15" s="172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4"/>
      <c r="AS15" s="175">
        <f t="shared" si="0"/>
        <v>7773592</v>
      </c>
      <c r="AT15" s="175">
        <f t="shared" si="1"/>
        <v>7735405.8399999999</v>
      </c>
    </row>
    <row r="16" spans="2:46">
      <c r="B16" s="169" t="s">
        <v>10</v>
      </c>
      <c r="C16" s="170"/>
      <c r="D16" s="170"/>
      <c r="E16" s="170">
        <v>408700</v>
      </c>
      <c r="F16" s="170">
        <v>408700</v>
      </c>
      <c r="G16" s="171"/>
      <c r="H16" s="171"/>
      <c r="I16" s="171"/>
      <c r="J16" s="171"/>
      <c r="K16" s="171"/>
      <c r="L16" s="171"/>
      <c r="M16" s="170"/>
      <c r="N16" s="170"/>
      <c r="O16" s="172"/>
      <c r="P16" s="172"/>
      <c r="Q16" s="172"/>
      <c r="R16" s="171"/>
      <c r="S16" s="172"/>
      <c r="T16" s="172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4"/>
      <c r="AS16" s="175">
        <f t="shared" si="0"/>
        <v>408700</v>
      </c>
      <c r="AT16" s="175">
        <f t="shared" si="1"/>
        <v>408700</v>
      </c>
    </row>
    <row r="17" spans="2:46">
      <c r="B17" s="169" t="s">
        <v>11</v>
      </c>
      <c r="C17" s="170"/>
      <c r="D17" s="170"/>
      <c r="E17" s="170">
        <v>179000</v>
      </c>
      <c r="F17" s="170">
        <v>179000</v>
      </c>
      <c r="G17" s="171"/>
      <c r="H17" s="171"/>
      <c r="I17" s="171"/>
      <c r="J17" s="171"/>
      <c r="K17" s="171"/>
      <c r="L17" s="171"/>
      <c r="M17" s="170">
        <v>34970630</v>
      </c>
      <c r="N17" s="170">
        <v>29493682.420000002</v>
      </c>
      <c r="O17" s="172"/>
      <c r="P17" s="172"/>
      <c r="Q17" s="172"/>
      <c r="R17" s="171"/>
      <c r="S17" s="172"/>
      <c r="T17" s="172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4"/>
      <c r="AS17" s="175">
        <f t="shared" si="0"/>
        <v>35149630</v>
      </c>
      <c r="AT17" s="175">
        <f t="shared" si="1"/>
        <v>29672682.420000002</v>
      </c>
    </row>
    <row r="18" spans="2:46">
      <c r="B18" s="169" t="s">
        <v>38</v>
      </c>
      <c r="C18" s="170"/>
      <c r="D18" s="170"/>
      <c r="E18" s="170">
        <v>65300</v>
      </c>
      <c r="F18" s="170">
        <v>65300</v>
      </c>
      <c r="G18" s="171"/>
      <c r="H18" s="171"/>
      <c r="I18" s="171"/>
      <c r="J18" s="171"/>
      <c r="K18" s="171"/>
      <c r="L18" s="171"/>
      <c r="M18" s="170"/>
      <c r="N18" s="170"/>
      <c r="O18" s="170">
        <v>919614</v>
      </c>
      <c r="P18" s="170">
        <v>919568.42</v>
      </c>
      <c r="Q18" s="170">
        <v>1707607</v>
      </c>
      <c r="R18" s="173">
        <v>1707525.02</v>
      </c>
      <c r="S18" s="172"/>
      <c r="T18" s="172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4"/>
      <c r="AS18" s="175">
        <f t="shared" si="0"/>
        <v>2692521</v>
      </c>
      <c r="AT18" s="175">
        <f t="shared" si="1"/>
        <v>2692393.44</v>
      </c>
    </row>
    <row r="19" spans="2:46">
      <c r="B19" s="169" t="s">
        <v>65</v>
      </c>
      <c r="C19" s="170"/>
      <c r="D19" s="170"/>
      <c r="E19" s="170">
        <v>226400</v>
      </c>
      <c r="F19" s="170">
        <v>226400</v>
      </c>
      <c r="G19" s="171"/>
      <c r="H19" s="171"/>
      <c r="I19" s="171"/>
      <c r="J19" s="171"/>
      <c r="K19" s="171"/>
      <c r="L19" s="171"/>
      <c r="M19" s="170">
        <v>8947424</v>
      </c>
      <c r="N19" s="170">
        <v>8813212.6199999992</v>
      </c>
      <c r="O19" s="170"/>
      <c r="P19" s="170"/>
      <c r="Q19" s="170"/>
      <c r="R19" s="171"/>
      <c r="S19" s="172"/>
      <c r="T19" s="172"/>
      <c r="U19" s="170">
        <v>721386</v>
      </c>
      <c r="V19" s="170">
        <v>721386</v>
      </c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4"/>
      <c r="AS19" s="175">
        <f t="shared" si="0"/>
        <v>9895210</v>
      </c>
      <c r="AT19" s="175">
        <f t="shared" si="1"/>
        <v>9760998.6199999992</v>
      </c>
    </row>
    <row r="20" spans="2:46">
      <c r="B20" s="169" t="s">
        <v>12</v>
      </c>
      <c r="C20" s="170"/>
      <c r="D20" s="170"/>
      <c r="E20" s="170">
        <v>70300</v>
      </c>
      <c r="F20" s="170">
        <v>70300</v>
      </c>
      <c r="G20" s="171"/>
      <c r="H20" s="171"/>
      <c r="I20" s="171"/>
      <c r="J20" s="171"/>
      <c r="K20" s="171"/>
      <c r="L20" s="171"/>
      <c r="M20" s="170">
        <v>15563957.359999999</v>
      </c>
      <c r="N20" s="170">
        <v>14243558.439999999</v>
      </c>
      <c r="O20" s="170"/>
      <c r="P20" s="170"/>
      <c r="Q20" s="170"/>
      <c r="R20" s="171"/>
      <c r="S20" s="172"/>
      <c r="T20" s="172"/>
      <c r="U20" s="170">
        <v>2834032</v>
      </c>
      <c r="V20" s="170">
        <v>2834032</v>
      </c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4"/>
      <c r="AS20" s="175">
        <f t="shared" si="0"/>
        <v>18468289.359999999</v>
      </c>
      <c r="AT20" s="175">
        <f t="shared" si="1"/>
        <v>17147890.439999998</v>
      </c>
    </row>
    <row r="21" spans="2:46">
      <c r="B21" s="169" t="s">
        <v>13</v>
      </c>
      <c r="C21" s="170"/>
      <c r="D21" s="170"/>
      <c r="E21" s="170">
        <v>115100</v>
      </c>
      <c r="F21" s="170">
        <v>115100</v>
      </c>
      <c r="G21" s="171"/>
      <c r="H21" s="171"/>
      <c r="I21" s="171"/>
      <c r="J21" s="171"/>
      <c r="K21" s="171"/>
      <c r="L21" s="171"/>
      <c r="M21" s="170">
        <v>22013102.039999999</v>
      </c>
      <c r="N21" s="170">
        <v>21592457.02</v>
      </c>
      <c r="O21" s="170">
        <v>713634</v>
      </c>
      <c r="P21" s="170">
        <v>713633.51</v>
      </c>
      <c r="Q21" s="170">
        <v>1325130</v>
      </c>
      <c r="R21" s="173">
        <v>1325129.3400000001</v>
      </c>
      <c r="S21" s="172"/>
      <c r="T21" s="172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4"/>
      <c r="AS21" s="175">
        <f t="shared" si="0"/>
        <v>24166966.039999999</v>
      </c>
      <c r="AT21" s="175">
        <f t="shared" si="1"/>
        <v>23746319.870000001</v>
      </c>
    </row>
    <row r="22" spans="2:46">
      <c r="B22" s="169" t="s">
        <v>40</v>
      </c>
      <c r="C22" s="170"/>
      <c r="D22" s="170"/>
      <c r="E22" s="170">
        <v>96100</v>
      </c>
      <c r="F22" s="170">
        <v>96100</v>
      </c>
      <c r="G22" s="171"/>
      <c r="H22" s="171"/>
      <c r="I22" s="171"/>
      <c r="J22" s="171"/>
      <c r="K22" s="171"/>
      <c r="L22" s="171"/>
      <c r="M22" s="170">
        <v>5141730</v>
      </c>
      <c r="N22" s="170">
        <v>5141729.6900000004</v>
      </c>
      <c r="O22" s="170"/>
      <c r="P22" s="170"/>
      <c r="Q22" s="170"/>
      <c r="R22" s="171"/>
      <c r="S22" s="172"/>
      <c r="T22" s="172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4"/>
      <c r="AS22" s="175">
        <f t="shared" si="0"/>
        <v>5237830</v>
      </c>
      <c r="AT22" s="175">
        <f t="shared" si="1"/>
        <v>5237829.6900000004</v>
      </c>
    </row>
    <row r="23" spans="2:46">
      <c r="B23" s="169" t="s">
        <v>14</v>
      </c>
      <c r="C23" s="170"/>
      <c r="D23" s="170"/>
      <c r="E23" s="170">
        <v>138900</v>
      </c>
      <c r="F23" s="170">
        <v>138900</v>
      </c>
      <c r="G23" s="171"/>
      <c r="H23" s="171"/>
      <c r="I23" s="171"/>
      <c r="J23" s="171"/>
      <c r="K23" s="171"/>
      <c r="L23" s="171"/>
      <c r="M23" s="170"/>
      <c r="N23" s="170"/>
      <c r="O23" s="170"/>
      <c r="P23" s="170"/>
      <c r="R23" s="171"/>
      <c r="S23" s="172"/>
      <c r="T23" s="172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4"/>
      <c r="AS23" s="175">
        <f t="shared" si="0"/>
        <v>138900</v>
      </c>
      <c r="AT23" s="175">
        <f t="shared" si="1"/>
        <v>138900</v>
      </c>
    </row>
    <row r="24" spans="2:46">
      <c r="B24" s="169" t="s">
        <v>41</v>
      </c>
      <c r="C24" s="170"/>
      <c r="D24" s="170"/>
      <c r="E24" s="170">
        <v>632400</v>
      </c>
      <c r="F24" s="170">
        <v>632400</v>
      </c>
      <c r="G24" s="171"/>
      <c r="H24" s="171"/>
      <c r="I24" s="171"/>
      <c r="J24" s="171"/>
      <c r="K24" s="171"/>
      <c r="L24" s="171"/>
      <c r="M24" s="170">
        <v>10190412</v>
      </c>
      <c r="N24" s="170">
        <v>10037555.82</v>
      </c>
      <c r="O24" s="170"/>
      <c r="P24" s="170"/>
      <c r="Q24" s="172"/>
      <c r="R24" s="171"/>
      <c r="S24" s="172"/>
      <c r="T24" s="172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4"/>
      <c r="AS24" s="175">
        <f t="shared" si="0"/>
        <v>10822812</v>
      </c>
      <c r="AT24" s="175">
        <f t="shared" si="1"/>
        <v>10669955.82</v>
      </c>
    </row>
    <row r="25" spans="2:46">
      <c r="B25" s="169" t="s">
        <v>42</v>
      </c>
      <c r="C25" s="170"/>
      <c r="D25" s="170"/>
      <c r="E25" s="170">
        <v>56800</v>
      </c>
      <c r="F25" s="170">
        <v>56800</v>
      </c>
      <c r="G25" s="171"/>
      <c r="H25" s="171"/>
      <c r="I25" s="171"/>
      <c r="J25" s="171"/>
      <c r="K25" s="171"/>
      <c r="L25" s="171"/>
      <c r="M25" s="170">
        <v>10842538.75</v>
      </c>
      <c r="N25" s="170">
        <v>10781119.49</v>
      </c>
      <c r="O25" s="170"/>
      <c r="P25" s="170"/>
      <c r="Q25" s="172"/>
      <c r="R25" s="171"/>
      <c r="S25" s="172"/>
      <c r="T25" s="172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4"/>
      <c r="AS25" s="175">
        <f t="shared" si="0"/>
        <v>10899338.75</v>
      </c>
      <c r="AT25" s="175">
        <f t="shared" si="1"/>
        <v>10837919.49</v>
      </c>
    </row>
    <row r="26" spans="2:46">
      <c r="B26" s="169" t="s">
        <v>15</v>
      </c>
      <c r="C26" s="170"/>
      <c r="D26" s="170"/>
      <c r="E26" s="170">
        <v>68500</v>
      </c>
      <c r="F26" s="170">
        <v>68500</v>
      </c>
      <c r="G26" s="171"/>
      <c r="H26" s="171"/>
      <c r="I26" s="171"/>
      <c r="J26" s="171"/>
      <c r="K26" s="171"/>
      <c r="L26" s="171"/>
      <c r="M26" s="170">
        <v>17980893.640000001</v>
      </c>
      <c r="N26" s="170">
        <v>17980893</v>
      </c>
      <c r="O26" s="170"/>
      <c r="P26" s="170"/>
      <c r="Q26" s="172"/>
      <c r="R26" s="171"/>
      <c r="S26" s="172"/>
      <c r="T26" s="172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4"/>
      <c r="AS26" s="175">
        <f t="shared" si="0"/>
        <v>18049393.640000001</v>
      </c>
      <c r="AT26" s="175">
        <f t="shared" si="1"/>
        <v>18049393</v>
      </c>
    </row>
    <row r="27" spans="2:46">
      <c r="B27" s="169" t="s">
        <v>43</v>
      </c>
      <c r="C27" s="170"/>
      <c r="D27" s="170"/>
      <c r="E27" s="170">
        <v>69200</v>
      </c>
      <c r="F27" s="170">
        <v>69200</v>
      </c>
      <c r="G27" s="171"/>
      <c r="H27" s="171"/>
      <c r="I27" s="171"/>
      <c r="J27" s="171"/>
      <c r="K27" s="171"/>
      <c r="L27" s="171"/>
      <c r="M27" s="170"/>
      <c r="N27" s="170"/>
      <c r="O27" s="170"/>
      <c r="P27" s="170"/>
      <c r="Q27" s="172"/>
      <c r="R27" s="171"/>
      <c r="S27" s="172"/>
      <c r="T27" s="172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4"/>
      <c r="AS27" s="175">
        <f t="shared" si="0"/>
        <v>69200</v>
      </c>
      <c r="AT27" s="175">
        <f t="shared" si="1"/>
        <v>69200</v>
      </c>
    </row>
    <row r="28" spans="2:46">
      <c r="B28" s="169" t="s">
        <v>16</v>
      </c>
      <c r="C28" s="170"/>
      <c r="D28" s="170"/>
      <c r="E28" s="170">
        <v>193700</v>
      </c>
      <c r="F28" s="170">
        <v>193700</v>
      </c>
      <c r="G28" s="171"/>
      <c r="H28" s="171"/>
      <c r="I28" s="171"/>
      <c r="J28" s="171"/>
      <c r="K28" s="171"/>
      <c r="L28" s="171"/>
      <c r="M28" s="170">
        <v>14433762.59</v>
      </c>
      <c r="N28" s="170">
        <v>14433762.59</v>
      </c>
      <c r="O28" s="170"/>
      <c r="P28" s="170"/>
      <c r="Q28" s="172"/>
      <c r="R28" s="171"/>
      <c r="S28" s="172"/>
      <c r="T28" s="172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4"/>
      <c r="AS28" s="175">
        <f t="shared" si="0"/>
        <v>14627462.59</v>
      </c>
      <c r="AT28" s="175">
        <f t="shared" si="1"/>
        <v>14627462.59</v>
      </c>
    </row>
    <row r="29" spans="2:46">
      <c r="B29" s="169" t="s">
        <v>17</v>
      </c>
      <c r="C29" s="170"/>
      <c r="D29" s="170"/>
      <c r="E29" s="170">
        <v>259000</v>
      </c>
      <c r="F29" s="170">
        <v>259000</v>
      </c>
      <c r="G29" s="171"/>
      <c r="H29" s="171"/>
      <c r="I29" s="171"/>
      <c r="J29" s="171"/>
      <c r="K29" s="171"/>
      <c r="L29" s="171"/>
      <c r="M29" s="170"/>
      <c r="N29" s="170"/>
      <c r="O29" s="170"/>
      <c r="P29" s="170"/>
      <c r="Q29" s="172"/>
      <c r="R29" s="171"/>
      <c r="S29" s="170"/>
      <c r="T29" s="170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4"/>
      <c r="AS29" s="175">
        <f t="shared" si="0"/>
        <v>259000</v>
      </c>
      <c r="AT29" s="175">
        <f t="shared" si="1"/>
        <v>259000</v>
      </c>
    </row>
    <row r="30" spans="2:46">
      <c r="B30" s="169" t="s">
        <v>44</v>
      </c>
      <c r="C30" s="170"/>
      <c r="D30" s="170"/>
      <c r="E30" s="170">
        <v>89300</v>
      </c>
      <c r="F30" s="170">
        <v>89300</v>
      </c>
      <c r="G30" s="171"/>
      <c r="H30" s="171"/>
      <c r="I30" s="171"/>
      <c r="J30" s="171"/>
      <c r="K30" s="171"/>
      <c r="L30" s="171"/>
      <c r="M30" s="170"/>
      <c r="N30" s="170"/>
      <c r="O30" s="170"/>
      <c r="P30" s="170"/>
      <c r="Q30" s="172"/>
      <c r="R30" s="171"/>
      <c r="S30" s="170">
        <v>2500000</v>
      </c>
      <c r="T30" s="170">
        <v>2500000</v>
      </c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4"/>
      <c r="AS30" s="175">
        <f t="shared" si="0"/>
        <v>2589300</v>
      </c>
      <c r="AT30" s="175">
        <f t="shared" si="1"/>
        <v>2589300</v>
      </c>
    </row>
    <row r="31" spans="2:46">
      <c r="B31" s="169" t="s">
        <v>45</v>
      </c>
      <c r="C31" s="170"/>
      <c r="D31" s="170"/>
      <c r="E31" s="170">
        <v>138200</v>
      </c>
      <c r="F31" s="170">
        <v>138200</v>
      </c>
      <c r="G31" s="171"/>
      <c r="H31" s="171"/>
      <c r="I31" s="171"/>
      <c r="J31" s="171"/>
      <c r="K31" s="171"/>
      <c r="L31" s="171"/>
      <c r="M31" s="170"/>
      <c r="N31" s="170"/>
      <c r="O31" s="170"/>
      <c r="P31" s="170"/>
      <c r="Q31" s="172"/>
      <c r="R31" s="171"/>
      <c r="S31" s="170"/>
      <c r="T31" s="170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4"/>
      <c r="AS31" s="175">
        <f t="shared" si="0"/>
        <v>138200</v>
      </c>
      <c r="AT31" s="175">
        <f t="shared" si="1"/>
        <v>138200</v>
      </c>
    </row>
    <row r="32" spans="2:46">
      <c r="B32" s="169" t="s">
        <v>18</v>
      </c>
      <c r="C32" s="170"/>
      <c r="D32" s="170"/>
      <c r="E32" s="170">
        <v>95600</v>
      </c>
      <c r="F32" s="170">
        <v>95600</v>
      </c>
      <c r="G32" s="171"/>
      <c r="H32" s="171"/>
      <c r="I32" s="171"/>
      <c r="J32" s="171"/>
      <c r="K32" s="171"/>
      <c r="L32" s="171"/>
      <c r="M32" s="170"/>
      <c r="N32" s="170"/>
      <c r="O32" s="170"/>
      <c r="P32" s="170"/>
      <c r="Q32" s="172"/>
      <c r="R32" s="171"/>
      <c r="S32" s="172"/>
      <c r="T32" s="172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4"/>
      <c r="AS32" s="175">
        <f t="shared" si="0"/>
        <v>95600</v>
      </c>
      <c r="AT32" s="175">
        <f t="shared" si="1"/>
        <v>95600</v>
      </c>
    </row>
    <row r="33" spans="2:46">
      <c r="B33" s="169" t="s">
        <v>19</v>
      </c>
      <c r="C33" s="170"/>
      <c r="D33" s="170"/>
      <c r="E33" s="170">
        <v>318800</v>
      </c>
      <c r="F33" s="170">
        <v>318800</v>
      </c>
      <c r="G33" s="171"/>
      <c r="H33" s="171"/>
      <c r="I33" s="171"/>
      <c r="J33" s="171"/>
      <c r="K33" s="171"/>
      <c r="L33" s="171"/>
      <c r="M33" s="170"/>
      <c r="N33" s="170"/>
      <c r="O33" s="170"/>
      <c r="P33" s="170"/>
      <c r="Q33" s="172"/>
      <c r="R33" s="171"/>
      <c r="S33" s="172"/>
      <c r="T33" s="172"/>
      <c r="U33" s="170">
        <v>1070867</v>
      </c>
      <c r="V33" s="170">
        <v>1070867</v>
      </c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4"/>
      <c r="AS33" s="175">
        <f t="shared" si="0"/>
        <v>1389667</v>
      </c>
      <c r="AT33" s="175">
        <f t="shared" si="1"/>
        <v>1389667</v>
      </c>
    </row>
    <row r="34" spans="2:46">
      <c r="B34" s="169" t="s">
        <v>20</v>
      </c>
      <c r="C34" s="170"/>
      <c r="D34" s="170"/>
      <c r="E34" s="170">
        <v>194800</v>
      </c>
      <c r="F34" s="170">
        <v>194800</v>
      </c>
      <c r="G34" s="171"/>
      <c r="H34" s="171"/>
      <c r="I34" s="171"/>
      <c r="J34" s="171"/>
      <c r="K34" s="171"/>
      <c r="L34" s="171"/>
      <c r="M34" s="170">
        <v>20032026.77</v>
      </c>
      <c r="N34" s="170">
        <v>20032026.670000002</v>
      </c>
      <c r="O34" s="170"/>
      <c r="P34" s="170"/>
      <c r="Q34" s="172"/>
      <c r="R34" s="171"/>
      <c r="S34" s="172"/>
      <c r="T34" s="172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4"/>
      <c r="AS34" s="175">
        <f t="shared" si="0"/>
        <v>20226826.77</v>
      </c>
      <c r="AT34" s="175">
        <f t="shared" si="1"/>
        <v>20226826.670000002</v>
      </c>
    </row>
    <row r="35" spans="2:46">
      <c r="B35" s="169" t="s">
        <v>47</v>
      </c>
      <c r="C35" s="170"/>
      <c r="D35" s="170"/>
      <c r="E35" s="170">
        <v>163900</v>
      </c>
      <c r="F35" s="170">
        <v>163900</v>
      </c>
      <c r="G35" s="171"/>
      <c r="H35" s="171"/>
      <c r="I35" s="171"/>
      <c r="J35" s="171"/>
      <c r="K35" s="171"/>
      <c r="L35" s="171"/>
      <c r="M35" s="170">
        <v>24102119.75</v>
      </c>
      <c r="N35" s="170">
        <v>23861098.800000001</v>
      </c>
      <c r="O35" s="170"/>
      <c r="P35" s="170"/>
      <c r="Q35" s="172"/>
      <c r="R35" s="171"/>
      <c r="S35" s="170"/>
      <c r="T35" s="170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4"/>
      <c r="AS35" s="175">
        <f t="shared" si="0"/>
        <v>24266019.75</v>
      </c>
      <c r="AT35" s="175">
        <f t="shared" si="1"/>
        <v>24024998.800000001</v>
      </c>
    </row>
    <row r="36" spans="2:46">
      <c r="B36" s="169" t="s">
        <v>48</v>
      </c>
      <c r="C36" s="170"/>
      <c r="D36" s="170"/>
      <c r="E36" s="170">
        <v>141300</v>
      </c>
      <c r="F36" s="170">
        <v>141300</v>
      </c>
      <c r="G36" s="171"/>
      <c r="H36" s="171"/>
      <c r="I36" s="171"/>
      <c r="J36" s="171"/>
      <c r="K36" s="171"/>
      <c r="L36" s="171"/>
      <c r="M36" s="170"/>
      <c r="N36" s="170"/>
      <c r="O36" s="170"/>
      <c r="P36" s="170"/>
      <c r="Q36" s="172"/>
      <c r="R36" s="171"/>
      <c r="S36" s="170">
        <v>2201000</v>
      </c>
      <c r="T36" s="170">
        <v>1732259.37</v>
      </c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4"/>
      <c r="AS36" s="175">
        <f t="shared" si="0"/>
        <v>2342300</v>
      </c>
      <c r="AT36" s="175">
        <f t="shared" si="1"/>
        <v>1873559.37</v>
      </c>
    </row>
    <row r="37" spans="2:46">
      <c r="B37" s="169" t="s">
        <v>49</v>
      </c>
      <c r="C37" s="170"/>
      <c r="D37" s="170"/>
      <c r="E37" s="170">
        <v>274500</v>
      </c>
      <c r="F37" s="170">
        <v>274500</v>
      </c>
      <c r="G37" s="171"/>
      <c r="H37" s="171"/>
      <c r="I37" s="171"/>
      <c r="J37" s="171"/>
      <c r="K37" s="171"/>
      <c r="L37" s="171"/>
      <c r="M37" s="170">
        <v>15766545</v>
      </c>
      <c r="N37" s="170">
        <v>15688027.76</v>
      </c>
      <c r="O37" s="170">
        <v>777855</v>
      </c>
      <c r="P37" s="170">
        <v>777854.5</v>
      </c>
      <c r="Q37" s="170">
        <v>1444380</v>
      </c>
      <c r="R37" s="173">
        <v>1444379.79</v>
      </c>
      <c r="S37" s="170"/>
      <c r="T37" s="170"/>
      <c r="U37" s="170">
        <v>7588650</v>
      </c>
      <c r="V37" s="170">
        <v>7110818.6600000001</v>
      </c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4"/>
      <c r="AS37" s="175">
        <f t="shared" si="0"/>
        <v>25851930</v>
      </c>
      <c r="AT37" s="175">
        <f t="shared" si="1"/>
        <v>25295580.710000001</v>
      </c>
    </row>
    <row r="38" spans="2:46">
      <c r="B38" s="169" t="s">
        <v>21</v>
      </c>
      <c r="C38" s="170"/>
      <c r="D38" s="170"/>
      <c r="E38" s="170"/>
      <c r="F38" s="170"/>
      <c r="G38" s="171"/>
      <c r="H38" s="171"/>
      <c r="I38" s="171"/>
      <c r="J38" s="171"/>
      <c r="K38" s="171"/>
      <c r="L38" s="171"/>
      <c r="M38" s="170">
        <v>12379138.1</v>
      </c>
      <c r="N38" s="170">
        <v>12190768.34</v>
      </c>
      <c r="O38" s="170">
        <v>700043</v>
      </c>
      <c r="P38" s="170">
        <v>700042.25</v>
      </c>
      <c r="Q38" s="170">
        <v>1299893</v>
      </c>
      <c r="R38" s="173">
        <v>1299892.04</v>
      </c>
      <c r="S38" s="172"/>
      <c r="T38" s="172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4"/>
      <c r="AS38" s="175">
        <f t="shared" si="0"/>
        <v>14379074.1</v>
      </c>
      <c r="AT38" s="175">
        <f t="shared" si="1"/>
        <v>14190702.629999999</v>
      </c>
    </row>
    <row r="39" spans="2:46">
      <c r="B39" s="169" t="s">
        <v>51</v>
      </c>
      <c r="C39" s="170"/>
      <c r="D39" s="170"/>
      <c r="E39" s="170">
        <v>104900</v>
      </c>
      <c r="F39" s="170">
        <v>104900</v>
      </c>
      <c r="G39" s="171"/>
      <c r="H39" s="171"/>
      <c r="I39" s="171"/>
      <c r="J39" s="171"/>
      <c r="K39" s="171"/>
      <c r="L39" s="171"/>
      <c r="M39" s="170"/>
      <c r="N39" s="170"/>
      <c r="O39" s="170"/>
      <c r="P39" s="170"/>
      <c r="Q39" s="172"/>
      <c r="R39" s="171"/>
      <c r="S39" s="172"/>
      <c r="T39" s="172"/>
      <c r="U39" s="170">
        <v>902111</v>
      </c>
      <c r="V39" s="170">
        <v>902111</v>
      </c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4"/>
      <c r="AS39" s="175">
        <f t="shared" si="0"/>
        <v>1007011</v>
      </c>
      <c r="AT39" s="175">
        <f t="shared" si="1"/>
        <v>1007011</v>
      </c>
    </row>
    <row r="40" spans="2:46">
      <c r="B40" s="177" t="s">
        <v>22</v>
      </c>
      <c r="C40" s="170"/>
      <c r="D40" s="170"/>
      <c r="E40" s="170">
        <v>77400</v>
      </c>
      <c r="F40" s="170">
        <v>77400</v>
      </c>
      <c r="G40" s="171"/>
      <c r="H40" s="171"/>
      <c r="I40" s="171"/>
      <c r="J40" s="171"/>
      <c r="K40" s="171"/>
      <c r="L40" s="171"/>
      <c r="M40" s="170"/>
      <c r="N40" s="170"/>
      <c r="O40" s="170"/>
      <c r="P40" s="170"/>
      <c r="Q40" s="172"/>
      <c r="R40" s="171"/>
      <c r="S40" s="172"/>
      <c r="T40" s="172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4"/>
      <c r="AS40" s="175">
        <f t="shared" si="0"/>
        <v>77400</v>
      </c>
      <c r="AT40" s="175">
        <f t="shared" si="1"/>
        <v>77400</v>
      </c>
    </row>
    <row r="41" spans="2:46">
      <c r="B41" s="169" t="s">
        <v>52</v>
      </c>
      <c r="C41" s="178"/>
      <c r="D41" s="170"/>
      <c r="E41" s="170">
        <v>96300</v>
      </c>
      <c r="F41" s="170">
        <v>96300</v>
      </c>
      <c r="G41" s="171"/>
      <c r="H41" s="171"/>
      <c r="I41" s="171"/>
      <c r="J41" s="171"/>
      <c r="K41" s="171"/>
      <c r="L41" s="171"/>
      <c r="M41" s="170"/>
      <c r="N41" s="170"/>
      <c r="O41" s="172"/>
      <c r="P41" s="170"/>
      <c r="Q41" s="172"/>
      <c r="R41" s="171"/>
      <c r="S41" s="172"/>
      <c r="T41" s="172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4"/>
      <c r="AS41" s="175">
        <f t="shared" si="0"/>
        <v>96300</v>
      </c>
      <c r="AT41" s="175">
        <f t="shared" si="1"/>
        <v>96300</v>
      </c>
    </row>
    <row r="42" spans="2:46">
      <c r="B42" s="179" t="s">
        <v>56</v>
      </c>
      <c r="C42" s="180"/>
      <c r="D42" s="170">
        <v>0</v>
      </c>
      <c r="E42" s="170"/>
      <c r="F42" s="170"/>
      <c r="G42" s="171"/>
      <c r="H42" s="171"/>
      <c r="I42" s="171"/>
      <c r="J42" s="171"/>
      <c r="K42" s="171"/>
      <c r="L42" s="171"/>
      <c r="M42" s="170"/>
      <c r="N42" s="170"/>
      <c r="O42" s="170">
        <v>154</v>
      </c>
      <c r="P42" s="171"/>
      <c r="Q42" s="173">
        <v>290</v>
      </c>
      <c r="R42" s="171"/>
      <c r="S42" s="181"/>
      <c r="T42" s="172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4"/>
      <c r="AS42" s="175">
        <f t="shared" si="0"/>
        <v>444</v>
      </c>
      <c r="AT42" s="175">
        <f t="shared" si="1"/>
        <v>0</v>
      </c>
    </row>
    <row r="43" spans="2:46">
      <c r="B43" s="182" t="s">
        <v>54</v>
      </c>
      <c r="C43" s="183">
        <f t="shared" ref="C43:H43" si="2">SUM(C8:C42)</f>
        <v>2938000</v>
      </c>
      <c r="D43" s="175">
        <f t="shared" si="2"/>
        <v>2878710.23</v>
      </c>
      <c r="E43" s="175">
        <f t="shared" si="2"/>
        <v>18629000</v>
      </c>
      <c r="F43" s="175">
        <f t="shared" si="2"/>
        <v>18598713.509999998</v>
      </c>
      <c r="G43" s="175">
        <f t="shared" si="2"/>
        <v>2012000</v>
      </c>
      <c r="H43" s="175">
        <f t="shared" si="2"/>
        <v>1979550</v>
      </c>
      <c r="I43" s="175">
        <f t="shared" ref="I43:AT43" si="3">SUM(I8:I42)</f>
        <v>15915224</v>
      </c>
      <c r="J43" s="175">
        <f t="shared" si="3"/>
        <v>0</v>
      </c>
      <c r="K43" s="175">
        <f t="shared" si="3"/>
        <v>119600000</v>
      </c>
      <c r="L43" s="175">
        <f t="shared" si="3"/>
        <v>119002000</v>
      </c>
      <c r="M43" s="175">
        <f t="shared" si="3"/>
        <v>281643893.00000006</v>
      </c>
      <c r="N43" s="175">
        <f t="shared" si="3"/>
        <v>261428831.42000005</v>
      </c>
      <c r="O43" s="175">
        <f t="shared" si="3"/>
        <v>3111300</v>
      </c>
      <c r="P43" s="175">
        <f t="shared" si="3"/>
        <v>3111098.68</v>
      </c>
      <c r="Q43" s="175">
        <f t="shared" si="3"/>
        <v>5777300</v>
      </c>
      <c r="R43" s="175">
        <f t="shared" si="3"/>
        <v>5776926.1900000004</v>
      </c>
      <c r="S43" s="175">
        <f t="shared" si="3"/>
        <v>4701000</v>
      </c>
      <c r="T43" s="175">
        <f t="shared" si="3"/>
        <v>4232259.37</v>
      </c>
      <c r="U43" s="175">
        <f t="shared" si="3"/>
        <v>29664617</v>
      </c>
      <c r="V43" s="175">
        <f t="shared" si="3"/>
        <v>29186785.66</v>
      </c>
      <c r="W43" s="175">
        <f t="shared" si="3"/>
        <v>3754385000</v>
      </c>
      <c r="X43" s="175">
        <f t="shared" si="3"/>
        <v>3754385000</v>
      </c>
      <c r="Y43" s="175">
        <f t="shared" si="3"/>
        <v>50264000</v>
      </c>
      <c r="Z43" s="175">
        <f t="shared" si="3"/>
        <v>50264000</v>
      </c>
      <c r="AA43" s="175">
        <f t="shared" si="3"/>
        <v>63321200</v>
      </c>
      <c r="AB43" s="175">
        <f t="shared" si="3"/>
        <v>63321200</v>
      </c>
      <c r="AC43" s="175">
        <f t="shared" si="3"/>
        <v>212170000</v>
      </c>
      <c r="AD43" s="175">
        <f t="shared" si="3"/>
        <v>212170000</v>
      </c>
      <c r="AE43" s="175">
        <f t="shared" si="3"/>
        <v>5696273000</v>
      </c>
      <c r="AF43" s="175">
        <f t="shared" si="3"/>
        <v>5696273000</v>
      </c>
      <c r="AG43" s="175">
        <f t="shared" si="3"/>
        <v>452816000</v>
      </c>
      <c r="AH43" s="175">
        <f t="shared" si="3"/>
        <v>452816000</v>
      </c>
      <c r="AI43" s="175">
        <f t="shared" si="3"/>
        <v>67051000</v>
      </c>
      <c r="AJ43" s="175">
        <f t="shared" si="3"/>
        <v>67051000</v>
      </c>
      <c r="AK43" s="175">
        <f t="shared" si="3"/>
        <v>3525000</v>
      </c>
      <c r="AL43" s="175">
        <f t="shared" si="3"/>
        <v>3525000</v>
      </c>
      <c r="AM43" s="175">
        <f t="shared" si="3"/>
        <v>20113000</v>
      </c>
      <c r="AN43" s="175">
        <f t="shared" si="3"/>
        <v>20113000</v>
      </c>
      <c r="AO43" s="175">
        <f t="shared" si="3"/>
        <v>8825000</v>
      </c>
      <c r="AP43" s="175">
        <f t="shared" si="3"/>
        <v>8825000</v>
      </c>
      <c r="AQ43" s="175">
        <f t="shared" si="3"/>
        <v>177000</v>
      </c>
      <c r="AR43" s="175">
        <f t="shared" si="3"/>
        <v>177000</v>
      </c>
      <c r="AS43" s="175">
        <f t="shared" si="3"/>
        <v>10812912534.000002</v>
      </c>
      <c r="AT43" s="175">
        <f t="shared" si="3"/>
        <v>10775115075.060001</v>
      </c>
    </row>
    <row r="44" spans="2:46">
      <c r="C44" s="66">
        <v>2938000</v>
      </c>
      <c r="D44" s="66">
        <v>2878710.23</v>
      </c>
      <c r="E44" s="66">
        <v>18629000</v>
      </c>
      <c r="F44" s="66">
        <v>18598713.509999998</v>
      </c>
      <c r="G44" s="66">
        <v>2012000</v>
      </c>
      <c r="H44" s="66">
        <v>1979550</v>
      </c>
      <c r="I44" s="66">
        <v>15915224</v>
      </c>
      <c r="J44" s="66">
        <v>0</v>
      </c>
      <c r="K44" s="66">
        <v>119600000</v>
      </c>
      <c r="L44" s="66">
        <v>119002000</v>
      </c>
      <c r="M44" s="66">
        <v>281643893.00000006</v>
      </c>
      <c r="N44" s="66">
        <v>261428831.42000005</v>
      </c>
      <c r="O44" s="185">
        <v>3111300</v>
      </c>
      <c r="P44" s="185">
        <v>3111098.68</v>
      </c>
      <c r="Q44" s="185">
        <v>5777300</v>
      </c>
      <c r="R44" s="185">
        <v>5776926.1900000004</v>
      </c>
      <c r="S44" s="66">
        <v>4701000</v>
      </c>
      <c r="T44" s="66">
        <v>4232259.37</v>
      </c>
      <c r="U44" s="66">
        <v>29664617</v>
      </c>
      <c r="V44" s="66">
        <v>29186785.66</v>
      </c>
      <c r="W44" s="66">
        <v>3754385000</v>
      </c>
      <c r="X44" s="66">
        <v>3754385000</v>
      </c>
      <c r="Y44" s="66">
        <v>50264000</v>
      </c>
      <c r="Z44" s="66">
        <v>50264000</v>
      </c>
      <c r="AA44" s="66">
        <v>63321200</v>
      </c>
      <c r="AB44" s="66">
        <v>63321200</v>
      </c>
      <c r="AC44" s="66">
        <v>212170000</v>
      </c>
      <c r="AD44" s="66">
        <v>212170000</v>
      </c>
      <c r="AE44" s="66">
        <v>5696273000</v>
      </c>
      <c r="AF44" s="66">
        <v>5696273000</v>
      </c>
      <c r="AG44" s="66">
        <v>452816000</v>
      </c>
      <c r="AH44" s="66">
        <v>452816000</v>
      </c>
      <c r="AI44" s="66">
        <v>67051000</v>
      </c>
      <c r="AJ44" s="66">
        <v>67051000</v>
      </c>
      <c r="AK44" s="66">
        <v>3525000</v>
      </c>
      <c r="AL44" s="66">
        <v>3525000</v>
      </c>
      <c r="AM44" s="66">
        <v>20113000</v>
      </c>
      <c r="AN44" s="66">
        <v>20113000</v>
      </c>
      <c r="AO44" s="66">
        <v>8825000</v>
      </c>
      <c r="AP44" s="66">
        <v>8825000</v>
      </c>
      <c r="AQ44" s="66">
        <v>177000</v>
      </c>
      <c r="AR44" s="66">
        <v>177000</v>
      </c>
    </row>
    <row r="45" spans="2:46">
      <c r="O45" s="66">
        <v>8888600</v>
      </c>
      <c r="P45" s="66">
        <v>8888024.870000001</v>
      </c>
    </row>
    <row r="47" spans="2:46">
      <c r="B47" s="184"/>
      <c r="C47" s="185"/>
    </row>
    <row r="48" spans="2:46">
      <c r="C48" s="185"/>
    </row>
    <row r="50" spans="2:3">
      <c r="B50" s="184"/>
      <c r="C50" s="185"/>
    </row>
    <row r="51" spans="2:3">
      <c r="C51" s="185"/>
    </row>
  </sheetData>
  <mergeCells count="63">
    <mergeCell ref="C6:D6"/>
    <mergeCell ref="C5:D5"/>
    <mergeCell ref="C4:D4"/>
    <mergeCell ref="B4:B7"/>
    <mergeCell ref="E6:F6"/>
    <mergeCell ref="E5:F5"/>
    <mergeCell ref="E4:F4"/>
    <mergeCell ref="G5:H5"/>
    <mergeCell ref="G6:H6"/>
    <mergeCell ref="G4:H4"/>
    <mergeCell ref="I5:J5"/>
    <mergeCell ref="I4:J4"/>
    <mergeCell ref="I6:J6"/>
    <mergeCell ref="K5:L5"/>
    <mergeCell ref="K6:L6"/>
    <mergeCell ref="K4:L4"/>
    <mergeCell ref="U6:V6"/>
    <mergeCell ref="U5:V5"/>
    <mergeCell ref="M4:N4"/>
    <mergeCell ref="S4:T4"/>
    <mergeCell ref="U4:V4"/>
    <mergeCell ref="O5:R5"/>
    <mergeCell ref="Q6:R6"/>
    <mergeCell ref="O4:R4"/>
    <mergeCell ref="M5:N5"/>
    <mergeCell ref="M6:N6"/>
    <mergeCell ref="S5:T5"/>
    <mergeCell ref="S6:T6"/>
    <mergeCell ref="O6:P6"/>
    <mergeCell ref="W6:X6"/>
    <mergeCell ref="W4:X4"/>
    <mergeCell ref="W5:X5"/>
    <mergeCell ref="Y5:Z5"/>
    <mergeCell ref="Y6:Z6"/>
    <mergeCell ref="Y4:Z4"/>
    <mergeCell ref="AA5:AB5"/>
    <mergeCell ref="AA4:AB4"/>
    <mergeCell ref="AA6:AB6"/>
    <mergeCell ref="AC5:AD5"/>
    <mergeCell ref="AC4:AD4"/>
    <mergeCell ref="AC6:AD6"/>
    <mergeCell ref="AE5:AF5"/>
    <mergeCell ref="AE6:AF6"/>
    <mergeCell ref="AE4:AF4"/>
    <mergeCell ref="AG5:AH5"/>
    <mergeCell ref="AG4:AH4"/>
    <mergeCell ref="AG6:AH6"/>
    <mergeCell ref="AI6:AJ6"/>
    <mergeCell ref="AI5:AJ5"/>
    <mergeCell ref="AI4:AJ4"/>
    <mergeCell ref="AK5:AL5"/>
    <mergeCell ref="AK4:AL4"/>
    <mergeCell ref="AK6:AL6"/>
    <mergeCell ref="AQ5:AR5"/>
    <mergeCell ref="AQ4:AR4"/>
    <mergeCell ref="AQ6:AR6"/>
    <mergeCell ref="AS4:AT6"/>
    <mergeCell ref="AM5:AN5"/>
    <mergeCell ref="AM4:AN4"/>
    <mergeCell ref="AM6:AN6"/>
    <mergeCell ref="AO5:AP5"/>
    <mergeCell ref="AO4:AP4"/>
    <mergeCell ref="AO6:AP6"/>
  </mergeCells>
  <pageMargins left="0.15748031496062992" right="0.15748031496062992" top="0.51181102362204722" bottom="0.55118110236220474" header="0.31496062992125984" footer="0.31496062992125984"/>
  <pageSetup paperSize="8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U50"/>
  <sheetViews>
    <sheetView workbookViewId="0">
      <pane xSplit="2" ySplit="6" topLeftCell="C38" activePane="bottomRight" state="frozen"/>
      <selection pane="topRight" activeCell="C1" sqref="C1"/>
      <selection pane="bottomLeft" activeCell="A7" sqref="A7"/>
      <selection pane="bottomRight" activeCell="I45" activeCellId="3" sqref="C45 E45 G45 I45"/>
    </sheetView>
  </sheetViews>
  <sheetFormatPr defaultRowHeight="12.75"/>
  <cols>
    <col min="1" max="1" width="0.42578125" style="187" customWidth="1"/>
    <col min="2" max="2" width="40.140625" style="187" customWidth="1"/>
    <col min="3" max="4" width="10.5703125" style="188" customWidth="1"/>
    <col min="5" max="5" width="10" style="188" customWidth="1"/>
    <col min="6" max="6" width="9.85546875" style="188" customWidth="1"/>
    <col min="7" max="7" width="8.7109375" style="188" customWidth="1"/>
    <col min="8" max="8" width="9" style="188" customWidth="1"/>
    <col min="9" max="10" width="8.5703125" style="188" customWidth="1"/>
    <col min="11" max="11" width="9.28515625" style="188" customWidth="1"/>
    <col min="12" max="12" width="8.7109375" style="188" customWidth="1"/>
    <col min="13" max="14" width="9.7109375" style="188" customWidth="1"/>
    <col min="15" max="16" width="9.140625" style="188" customWidth="1"/>
    <col min="17" max="17" width="10.85546875" style="188" customWidth="1"/>
    <col min="18" max="18" width="9.7109375" style="188" customWidth="1"/>
    <col min="19" max="19" width="10.140625" style="188" customWidth="1"/>
    <col min="20" max="20" width="9.7109375" style="188" customWidth="1"/>
    <col min="21" max="21" width="10" style="188" customWidth="1"/>
    <col min="22" max="22" width="10.28515625" style="188" customWidth="1"/>
    <col min="23" max="23" width="8.5703125" style="188" customWidth="1"/>
    <col min="24" max="24" width="8.7109375" style="188" customWidth="1"/>
    <col min="25" max="25" width="9.140625" style="188" customWidth="1"/>
    <col min="26" max="26" width="8.7109375" style="188" customWidth="1"/>
    <col min="27" max="27" width="10.7109375" style="188" customWidth="1"/>
    <col min="28" max="28" width="11" style="188" customWidth="1"/>
    <col min="29" max="29" width="9.140625" style="186"/>
    <col min="30" max="32" width="13" style="186" customWidth="1"/>
    <col min="33" max="47" width="9.140625" style="186"/>
    <col min="48" max="16384" width="9.140625" style="187"/>
  </cols>
  <sheetData>
    <row r="1" spans="2:47" ht="25.5" customHeight="1">
      <c r="B1" s="471" t="s">
        <v>90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</row>
    <row r="2" spans="2:47">
      <c r="AB2" s="189" t="s">
        <v>24</v>
      </c>
    </row>
    <row r="3" spans="2:47" s="191" customFormat="1" ht="36" customHeight="1">
      <c r="B3" s="475" t="s">
        <v>7</v>
      </c>
      <c r="C3" s="476" t="s">
        <v>57</v>
      </c>
      <c r="D3" s="476"/>
      <c r="E3" s="476" t="s">
        <v>57</v>
      </c>
      <c r="F3" s="476"/>
      <c r="G3" s="476" t="s">
        <v>57</v>
      </c>
      <c r="H3" s="476"/>
      <c r="I3" s="476" t="s">
        <v>57</v>
      </c>
      <c r="J3" s="476"/>
      <c r="K3" s="474" t="s">
        <v>92</v>
      </c>
      <c r="L3" s="474"/>
      <c r="M3" s="474" t="s">
        <v>92</v>
      </c>
      <c r="N3" s="474"/>
      <c r="O3" s="474" t="s">
        <v>92</v>
      </c>
      <c r="P3" s="474"/>
      <c r="Q3" s="474"/>
      <c r="R3" s="474"/>
      <c r="S3" s="474" t="s">
        <v>92</v>
      </c>
      <c r="T3" s="474"/>
      <c r="U3" s="474"/>
      <c r="V3" s="474"/>
      <c r="W3" s="474" t="s">
        <v>92</v>
      </c>
      <c r="X3" s="474"/>
      <c r="Y3" s="474"/>
      <c r="Z3" s="474"/>
      <c r="AA3" s="476" t="s">
        <v>23</v>
      </c>
      <c r="AB3" s="476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</row>
    <row r="4" spans="2:47" s="193" customFormat="1" ht="144" customHeight="1">
      <c r="B4" s="475"/>
      <c r="C4" s="473" t="s">
        <v>99</v>
      </c>
      <c r="D4" s="473"/>
      <c r="E4" s="473" t="s">
        <v>98</v>
      </c>
      <c r="F4" s="473"/>
      <c r="G4" s="473" t="s">
        <v>91</v>
      </c>
      <c r="H4" s="473"/>
      <c r="I4" s="473" t="s">
        <v>75</v>
      </c>
      <c r="J4" s="473"/>
      <c r="K4" s="473" t="s">
        <v>96</v>
      </c>
      <c r="L4" s="473"/>
      <c r="M4" s="473" t="s">
        <v>97</v>
      </c>
      <c r="N4" s="473"/>
      <c r="O4" s="473" t="s">
        <v>93</v>
      </c>
      <c r="P4" s="473"/>
      <c r="Q4" s="473"/>
      <c r="R4" s="473"/>
      <c r="S4" s="473" t="s">
        <v>94</v>
      </c>
      <c r="T4" s="473"/>
      <c r="U4" s="473"/>
      <c r="V4" s="473"/>
      <c r="W4" s="473" t="s">
        <v>95</v>
      </c>
      <c r="X4" s="473"/>
      <c r="Y4" s="473"/>
      <c r="Z4" s="473"/>
      <c r="AA4" s="476"/>
      <c r="AB4" s="476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</row>
    <row r="5" spans="2:47" ht="18.75" customHeight="1">
      <c r="B5" s="475"/>
      <c r="C5" s="472" t="s">
        <v>5</v>
      </c>
      <c r="D5" s="472"/>
      <c r="E5" s="472" t="s">
        <v>5</v>
      </c>
      <c r="F5" s="472"/>
      <c r="G5" s="472" t="s">
        <v>5</v>
      </c>
      <c r="H5" s="472"/>
      <c r="I5" s="472" t="s">
        <v>5</v>
      </c>
      <c r="J5" s="472"/>
      <c r="K5" s="472" t="s">
        <v>5</v>
      </c>
      <c r="L5" s="472"/>
      <c r="M5" s="472" t="s">
        <v>5</v>
      </c>
      <c r="N5" s="472"/>
      <c r="O5" s="472" t="s">
        <v>5</v>
      </c>
      <c r="P5" s="472"/>
      <c r="Q5" s="472" t="s">
        <v>6</v>
      </c>
      <c r="R5" s="472"/>
      <c r="S5" s="472" t="s">
        <v>5</v>
      </c>
      <c r="T5" s="472"/>
      <c r="U5" s="472" t="s">
        <v>6</v>
      </c>
      <c r="V5" s="472"/>
      <c r="W5" s="472" t="s">
        <v>5</v>
      </c>
      <c r="X5" s="472"/>
      <c r="Y5" s="472" t="s">
        <v>6</v>
      </c>
      <c r="Z5" s="472"/>
      <c r="AA5" s="476"/>
      <c r="AB5" s="476"/>
    </row>
    <row r="6" spans="2:47">
      <c r="B6" s="475"/>
      <c r="C6" s="194" t="s">
        <v>3</v>
      </c>
      <c r="D6" s="194" t="s">
        <v>4</v>
      </c>
      <c r="E6" s="194" t="s">
        <v>3</v>
      </c>
      <c r="F6" s="194" t="s">
        <v>4</v>
      </c>
      <c r="G6" s="194" t="s">
        <v>3</v>
      </c>
      <c r="H6" s="194" t="s">
        <v>4</v>
      </c>
      <c r="I6" s="194" t="s">
        <v>3</v>
      </c>
      <c r="J6" s="194" t="s">
        <v>4</v>
      </c>
      <c r="K6" s="194" t="s">
        <v>3</v>
      </c>
      <c r="L6" s="194" t="s">
        <v>4</v>
      </c>
      <c r="M6" s="194" t="s">
        <v>3</v>
      </c>
      <c r="N6" s="194" t="s">
        <v>4</v>
      </c>
      <c r="O6" s="194" t="s">
        <v>3</v>
      </c>
      <c r="P6" s="194" t="s">
        <v>4</v>
      </c>
      <c r="Q6" s="194" t="s">
        <v>3</v>
      </c>
      <c r="R6" s="194" t="s">
        <v>4</v>
      </c>
      <c r="S6" s="194" t="s">
        <v>3</v>
      </c>
      <c r="T6" s="194" t="s">
        <v>4</v>
      </c>
      <c r="U6" s="194" t="s">
        <v>3</v>
      </c>
      <c r="V6" s="194" t="s">
        <v>4</v>
      </c>
      <c r="W6" s="194" t="s">
        <v>3</v>
      </c>
      <c r="X6" s="194" t="s">
        <v>4</v>
      </c>
      <c r="Y6" s="194" t="s">
        <v>3</v>
      </c>
      <c r="Z6" s="194" t="s">
        <v>4</v>
      </c>
      <c r="AA6" s="194" t="s">
        <v>3</v>
      </c>
      <c r="AB6" s="194" t="s">
        <v>4</v>
      </c>
    </row>
    <row r="7" spans="2:47" s="193" customFormat="1">
      <c r="B7" s="195" t="s">
        <v>33</v>
      </c>
      <c r="C7" s="196">
        <v>59180000</v>
      </c>
      <c r="D7" s="196">
        <v>57908842.880000003</v>
      </c>
      <c r="E7" s="196">
        <v>10000000</v>
      </c>
      <c r="F7" s="196">
        <v>9999942.3200000003</v>
      </c>
      <c r="G7" s="197"/>
      <c r="H7" s="197"/>
      <c r="I7" s="197"/>
      <c r="J7" s="197"/>
      <c r="K7" s="196">
        <v>75000</v>
      </c>
      <c r="L7" s="196">
        <v>75000</v>
      </c>
      <c r="M7" s="197"/>
      <c r="N7" s="197"/>
      <c r="O7" s="197"/>
      <c r="P7" s="197"/>
      <c r="Q7" s="197"/>
      <c r="R7" s="197"/>
      <c r="S7" s="196">
        <f>3469711+6.51</f>
        <v>3469717.51</v>
      </c>
      <c r="T7" s="196">
        <v>3469711</v>
      </c>
      <c r="U7" s="196">
        <f>6443749+5.02</f>
        <v>6443754.0199999996</v>
      </c>
      <c r="V7" s="196">
        <v>6443749</v>
      </c>
      <c r="W7" s="197"/>
      <c r="X7" s="197"/>
      <c r="Y7" s="196"/>
      <c r="Z7" s="196"/>
      <c r="AA7" s="198">
        <f>C7+E7+G7+I7+K7+M7+O7+Q7+S7+U7+W7+Y7</f>
        <v>79168471.530000001</v>
      </c>
      <c r="AB7" s="198">
        <f>D7+F7+H7+J7+L7+N7+P7+R7+T7+V7+X7+Z7</f>
        <v>77897245.200000003</v>
      </c>
      <c r="AC7" s="199"/>
      <c r="AD7" s="200"/>
      <c r="AE7" s="200">
        <v>0</v>
      </c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</row>
    <row r="8" spans="2:47" s="193" customFormat="1">
      <c r="B8" s="195" t="s">
        <v>0</v>
      </c>
      <c r="C8" s="196">
        <v>42884000</v>
      </c>
      <c r="D8" s="196">
        <v>33634863.240000002</v>
      </c>
      <c r="E8" s="197"/>
      <c r="F8" s="197"/>
      <c r="G8" s="197"/>
      <c r="H8" s="197"/>
      <c r="I8" s="197"/>
      <c r="J8" s="197"/>
      <c r="K8" s="196">
        <v>150000</v>
      </c>
      <c r="L8" s="196">
        <v>150000</v>
      </c>
      <c r="M8" s="196">
        <v>13719000</v>
      </c>
      <c r="N8" s="196">
        <v>13719000</v>
      </c>
      <c r="O8" s="197"/>
      <c r="P8" s="197"/>
      <c r="Q8" s="197"/>
      <c r="R8" s="197"/>
      <c r="S8" s="196">
        <v>8824284</v>
      </c>
      <c r="T8" s="196">
        <v>8824284</v>
      </c>
      <c r="U8" s="196">
        <v>16387955.98</v>
      </c>
      <c r="V8" s="196">
        <v>16387955.98</v>
      </c>
      <c r="W8" s="197"/>
      <c r="X8" s="197"/>
      <c r="Y8" s="197"/>
      <c r="Z8" s="196">
        <v>0</v>
      </c>
      <c r="AA8" s="198">
        <f t="shared" ref="AA8:AA42" si="0">C8+E8+G8+I8+K8+M8+O8+Q8+S8+U8+W8+Y8</f>
        <v>81965239.980000004</v>
      </c>
      <c r="AB8" s="198">
        <f t="shared" ref="AB8:AB42" si="1">D8+F8+H8+J8+L8+N8+P8+R8+T8+V8+X8+Z8</f>
        <v>72716103.219999999</v>
      </c>
      <c r="AC8" s="199"/>
      <c r="AD8" s="200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</row>
    <row r="9" spans="2:47" s="193" customFormat="1">
      <c r="B9" s="195" t="s">
        <v>34</v>
      </c>
      <c r="C9" s="196"/>
      <c r="D9" s="196"/>
      <c r="E9" s="197"/>
      <c r="F9" s="197"/>
      <c r="G9" s="197"/>
      <c r="H9" s="197"/>
      <c r="I9" s="197"/>
      <c r="J9" s="197"/>
      <c r="K9" s="196">
        <v>1000000</v>
      </c>
      <c r="L9" s="196">
        <v>1000000</v>
      </c>
      <c r="M9" s="197"/>
      <c r="N9" s="197"/>
      <c r="O9" s="196">
        <v>2800000</v>
      </c>
      <c r="P9" s="196">
        <v>2800000</v>
      </c>
      <c r="Q9" s="196">
        <v>5200000</v>
      </c>
      <c r="R9" s="196">
        <v>5200000</v>
      </c>
      <c r="S9" s="201"/>
      <c r="T9" s="201"/>
      <c r="U9" s="201"/>
      <c r="V9" s="201"/>
      <c r="W9" s="197"/>
      <c r="X9" s="197"/>
      <c r="Y9" s="196"/>
      <c r="Z9" s="196">
        <v>0</v>
      </c>
      <c r="AA9" s="198">
        <f t="shared" si="0"/>
        <v>9000000</v>
      </c>
      <c r="AB9" s="198">
        <f t="shared" si="1"/>
        <v>9000000</v>
      </c>
      <c r="AC9" s="199"/>
      <c r="AD9" s="200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</row>
    <row r="10" spans="2:47" s="193" customFormat="1">
      <c r="B10" s="195" t="s">
        <v>1</v>
      </c>
      <c r="C10" s="196"/>
      <c r="D10" s="196"/>
      <c r="E10" s="197"/>
      <c r="F10" s="197"/>
      <c r="G10" s="197"/>
      <c r="H10" s="197"/>
      <c r="I10" s="197"/>
      <c r="J10" s="197"/>
      <c r="K10" s="196"/>
      <c r="L10" s="196"/>
      <c r="M10" s="197"/>
      <c r="N10" s="197"/>
      <c r="O10" s="196"/>
      <c r="P10" s="196"/>
      <c r="Q10" s="196"/>
      <c r="R10" s="196"/>
      <c r="S10" s="201"/>
      <c r="T10" s="201"/>
      <c r="U10" s="201"/>
      <c r="V10" s="201"/>
      <c r="W10" s="196">
        <f>159223.08+0.13</f>
        <v>159223.21</v>
      </c>
      <c r="X10" s="196">
        <f>159223.08</f>
        <v>159223.07999999999</v>
      </c>
      <c r="Y10" s="196">
        <v>295700</v>
      </c>
      <c r="Z10" s="196">
        <v>295700</v>
      </c>
      <c r="AA10" s="198">
        <f t="shared" si="0"/>
        <v>454923.20999999996</v>
      </c>
      <c r="AB10" s="198">
        <f t="shared" si="1"/>
        <v>454923.07999999996</v>
      </c>
      <c r="AC10" s="199"/>
      <c r="AD10" s="200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</row>
    <row r="11" spans="2:47" s="193" customFormat="1">
      <c r="B11" s="195" t="s">
        <v>37</v>
      </c>
      <c r="C11" s="196">
        <v>18220000</v>
      </c>
      <c r="D11" s="196">
        <v>17218109.66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201"/>
      <c r="T11" s="201"/>
      <c r="U11" s="201"/>
      <c r="V11" s="201"/>
      <c r="W11" s="197"/>
      <c r="X11" s="197"/>
      <c r="Y11" s="196">
        <v>0</v>
      </c>
      <c r="Z11" s="196">
        <v>0</v>
      </c>
      <c r="AA11" s="198">
        <f t="shared" si="0"/>
        <v>18220000</v>
      </c>
      <c r="AB11" s="198">
        <f t="shared" si="1"/>
        <v>17218109.66</v>
      </c>
      <c r="AC11" s="199"/>
      <c r="AD11" s="200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</row>
    <row r="12" spans="2:47" s="193" customFormat="1">
      <c r="B12" s="195" t="s">
        <v>9</v>
      </c>
      <c r="C12" s="196"/>
      <c r="D12" s="196"/>
      <c r="E12" s="197"/>
      <c r="F12" s="197"/>
      <c r="G12" s="197"/>
      <c r="H12" s="197"/>
      <c r="I12" s="197"/>
      <c r="J12" s="197"/>
      <c r="K12" s="196">
        <v>200000</v>
      </c>
      <c r="L12" s="196">
        <v>200000</v>
      </c>
      <c r="M12" s="197"/>
      <c r="N12" s="197"/>
      <c r="O12" s="197"/>
      <c r="P12" s="197"/>
      <c r="Q12" s="197"/>
      <c r="R12" s="197"/>
      <c r="S12" s="201"/>
      <c r="T12" s="201"/>
      <c r="U12" s="201"/>
      <c r="V12" s="201"/>
      <c r="W12" s="197"/>
      <c r="X12" s="197"/>
      <c r="Y12" s="196">
        <v>0</v>
      </c>
      <c r="Z12" s="196">
        <v>0</v>
      </c>
      <c r="AA12" s="198">
        <f t="shared" si="0"/>
        <v>200000</v>
      </c>
      <c r="AB12" s="198">
        <f t="shared" si="1"/>
        <v>200000</v>
      </c>
      <c r="AC12" s="199"/>
      <c r="AD12" s="200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</row>
    <row r="13" spans="2:47" s="193" customFormat="1">
      <c r="B13" s="195" t="s">
        <v>35</v>
      </c>
      <c r="C13" s="196"/>
      <c r="D13" s="196"/>
      <c r="E13" s="197"/>
      <c r="F13" s="197"/>
      <c r="G13" s="197"/>
      <c r="H13" s="197"/>
      <c r="I13" s="197"/>
      <c r="J13" s="197"/>
      <c r="K13" s="196"/>
      <c r="L13" s="196"/>
      <c r="M13" s="197"/>
      <c r="N13" s="197"/>
      <c r="O13" s="196">
        <v>3330707.69</v>
      </c>
      <c r="P13" s="196">
        <v>3330707.69</v>
      </c>
      <c r="Q13" s="196">
        <v>6185600</v>
      </c>
      <c r="R13" s="196">
        <v>6185600</v>
      </c>
      <c r="S13" s="201"/>
      <c r="T13" s="201"/>
      <c r="U13" s="201"/>
      <c r="V13" s="201"/>
      <c r="W13" s="197"/>
      <c r="X13" s="197"/>
      <c r="Y13" s="196">
        <v>0</v>
      </c>
      <c r="Z13" s="196">
        <v>0</v>
      </c>
      <c r="AA13" s="198">
        <f t="shared" si="0"/>
        <v>9516307.6899999995</v>
      </c>
      <c r="AB13" s="198">
        <f t="shared" si="1"/>
        <v>9516307.6899999995</v>
      </c>
      <c r="AC13" s="199"/>
      <c r="AD13" s="200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</row>
    <row r="14" spans="2:47" s="193" customFormat="1">
      <c r="B14" s="195" t="s">
        <v>11</v>
      </c>
      <c r="C14" s="196"/>
      <c r="D14" s="196"/>
      <c r="E14" s="197"/>
      <c r="F14" s="197"/>
      <c r="G14" s="197"/>
      <c r="H14" s="197"/>
      <c r="I14" s="197"/>
      <c r="J14" s="197"/>
      <c r="K14" s="196">
        <v>75000</v>
      </c>
      <c r="L14" s="196">
        <v>75000</v>
      </c>
      <c r="M14" s="197"/>
      <c r="N14" s="197"/>
      <c r="O14" s="197"/>
      <c r="P14" s="197"/>
      <c r="Q14" s="197"/>
      <c r="R14" s="197"/>
      <c r="S14" s="201"/>
      <c r="T14" s="201"/>
      <c r="U14" s="201"/>
      <c r="V14" s="201"/>
      <c r="W14" s="197"/>
      <c r="X14" s="197"/>
      <c r="Y14" s="196">
        <v>0</v>
      </c>
      <c r="Z14" s="196">
        <v>0</v>
      </c>
      <c r="AA14" s="198">
        <f t="shared" si="0"/>
        <v>75000</v>
      </c>
      <c r="AB14" s="198">
        <f t="shared" si="1"/>
        <v>75000</v>
      </c>
      <c r="AC14" s="199"/>
      <c r="AD14" s="200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</row>
    <row r="15" spans="2:47" s="193" customFormat="1">
      <c r="B15" s="195" t="s">
        <v>38</v>
      </c>
      <c r="C15" s="196"/>
      <c r="D15" s="196"/>
      <c r="E15" s="197"/>
      <c r="F15" s="197"/>
      <c r="G15" s="197"/>
      <c r="H15" s="197"/>
      <c r="I15" s="197"/>
      <c r="J15" s="197"/>
      <c r="K15" s="196"/>
      <c r="L15" s="196"/>
      <c r="M15" s="197"/>
      <c r="N15" s="197"/>
      <c r="O15" s="197"/>
      <c r="P15" s="197"/>
      <c r="Q15" s="197"/>
      <c r="R15" s="197"/>
      <c r="S15" s="201"/>
      <c r="T15" s="201"/>
      <c r="U15" s="201"/>
      <c r="V15" s="201"/>
      <c r="W15" s="196">
        <v>27954.98</v>
      </c>
      <c r="X15" s="196">
        <v>27954.98</v>
      </c>
      <c r="Y15" s="196">
        <f>51916.39+0.1</f>
        <v>51916.49</v>
      </c>
      <c r="Z15" s="196">
        <v>51916.39</v>
      </c>
      <c r="AA15" s="198">
        <f t="shared" si="0"/>
        <v>79871.47</v>
      </c>
      <c r="AB15" s="198">
        <f t="shared" si="1"/>
        <v>79871.37</v>
      </c>
      <c r="AC15" s="199"/>
      <c r="AD15" s="200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</row>
    <row r="16" spans="2:47" s="193" customFormat="1">
      <c r="B16" s="195" t="s">
        <v>65</v>
      </c>
      <c r="C16" s="196">
        <v>29745690</v>
      </c>
      <c r="D16" s="196">
        <v>28002877.260000002</v>
      </c>
      <c r="E16" s="196">
        <v>1782200</v>
      </c>
      <c r="F16" s="196">
        <v>1782200</v>
      </c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201"/>
      <c r="T16" s="201"/>
      <c r="U16" s="201"/>
      <c r="V16" s="201"/>
      <c r="W16" s="196">
        <v>64973.32</v>
      </c>
      <c r="X16" s="196">
        <v>64973.32</v>
      </c>
      <c r="Y16" s="196">
        <v>120664.75</v>
      </c>
      <c r="Z16" s="196">
        <v>120664.75</v>
      </c>
      <c r="AA16" s="198">
        <f t="shared" si="0"/>
        <v>31713528.07</v>
      </c>
      <c r="AB16" s="198">
        <f t="shared" si="1"/>
        <v>29970715.330000002</v>
      </c>
      <c r="AC16" s="199"/>
      <c r="AD16" s="200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</row>
    <row r="17" spans="2:47" s="193" customFormat="1">
      <c r="B17" s="195" t="s">
        <v>12</v>
      </c>
      <c r="C17" s="196"/>
      <c r="D17" s="196"/>
      <c r="E17" s="196"/>
      <c r="F17" s="196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201"/>
      <c r="T17" s="201"/>
      <c r="U17" s="201"/>
      <c r="V17" s="201"/>
      <c r="W17" s="196">
        <v>54317.33</v>
      </c>
      <c r="X17" s="196">
        <v>54317.33</v>
      </c>
      <c r="Y17" s="196">
        <v>100875.04</v>
      </c>
      <c r="Z17" s="196">
        <v>100875.04</v>
      </c>
      <c r="AA17" s="198">
        <f t="shared" si="0"/>
        <v>155192.37</v>
      </c>
      <c r="AB17" s="198">
        <f t="shared" si="1"/>
        <v>155192.37</v>
      </c>
      <c r="AC17" s="199"/>
      <c r="AD17" s="200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</row>
    <row r="18" spans="2:47" s="193" customFormat="1">
      <c r="B18" s="195" t="s">
        <v>13</v>
      </c>
      <c r="C18" s="196"/>
      <c r="D18" s="196"/>
      <c r="E18" s="196"/>
      <c r="F18" s="196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201"/>
      <c r="T18" s="201"/>
      <c r="U18" s="201"/>
      <c r="V18" s="201"/>
      <c r="W18" s="196">
        <v>85290.44</v>
      </c>
      <c r="X18" s="196">
        <v>85290.44</v>
      </c>
      <c r="Y18" s="196">
        <v>158396.56</v>
      </c>
      <c r="Z18" s="196">
        <v>158396.56</v>
      </c>
      <c r="AA18" s="198">
        <f t="shared" si="0"/>
        <v>243687</v>
      </c>
      <c r="AB18" s="198">
        <f t="shared" si="1"/>
        <v>243687</v>
      </c>
      <c r="AC18" s="199"/>
      <c r="AD18" s="200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</row>
    <row r="19" spans="2:47" s="193" customFormat="1">
      <c r="B19" s="195" t="s">
        <v>40</v>
      </c>
      <c r="C19" s="196"/>
      <c r="D19" s="196"/>
      <c r="E19" s="196"/>
      <c r="F19" s="196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201"/>
      <c r="T19" s="201"/>
      <c r="U19" s="201"/>
      <c r="V19" s="201"/>
      <c r="W19" s="196">
        <v>15545.15</v>
      </c>
      <c r="X19" s="196">
        <v>15545.15</v>
      </c>
      <c r="Y19" s="196">
        <v>28869.56</v>
      </c>
      <c r="Z19" s="196">
        <v>28869.56</v>
      </c>
      <c r="AA19" s="198">
        <f t="shared" si="0"/>
        <v>44414.71</v>
      </c>
      <c r="AB19" s="198">
        <f t="shared" si="1"/>
        <v>44414.71</v>
      </c>
      <c r="AC19" s="199"/>
      <c r="AD19" s="200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</row>
    <row r="20" spans="2:47" s="193" customFormat="1">
      <c r="B20" s="195" t="s">
        <v>14</v>
      </c>
      <c r="C20" s="196"/>
      <c r="D20" s="196"/>
      <c r="E20" s="196"/>
      <c r="F20" s="196"/>
      <c r="G20" s="197"/>
      <c r="H20" s="197"/>
      <c r="I20" s="196">
        <v>836558</v>
      </c>
      <c r="J20" s="196">
        <v>0</v>
      </c>
      <c r="K20" s="197"/>
      <c r="L20" s="197"/>
      <c r="M20" s="197"/>
      <c r="N20" s="197"/>
      <c r="O20" s="197"/>
      <c r="P20" s="197"/>
      <c r="Q20" s="197"/>
      <c r="R20" s="197"/>
      <c r="S20" s="201"/>
      <c r="T20" s="201"/>
      <c r="U20" s="201"/>
      <c r="V20" s="201"/>
      <c r="W20" s="196">
        <v>18421.330000000002</v>
      </c>
      <c r="X20" s="196">
        <v>18421.330000000002</v>
      </c>
      <c r="Y20" s="196">
        <v>34211.050000000003</v>
      </c>
      <c r="Z20" s="196">
        <v>34211.050000000003</v>
      </c>
      <c r="AA20" s="198">
        <f t="shared" si="0"/>
        <v>889190.38</v>
      </c>
      <c r="AB20" s="198">
        <f t="shared" si="1"/>
        <v>52632.380000000005</v>
      </c>
      <c r="AC20" s="199"/>
      <c r="AD20" s="200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</row>
    <row r="21" spans="2:47" s="193" customFormat="1" ht="14.25" customHeight="1">
      <c r="B21" s="195" t="s">
        <v>41</v>
      </c>
      <c r="C21" s="196"/>
      <c r="D21" s="196"/>
      <c r="E21" s="196"/>
      <c r="F21" s="196"/>
      <c r="G21" s="197"/>
      <c r="H21" s="197"/>
      <c r="I21" s="196"/>
      <c r="J21" s="196"/>
      <c r="K21" s="196">
        <v>200000</v>
      </c>
      <c r="L21" s="196">
        <v>200000</v>
      </c>
      <c r="M21" s="197"/>
      <c r="N21" s="197"/>
      <c r="O21" s="197"/>
      <c r="P21" s="197"/>
      <c r="Q21" s="197"/>
      <c r="R21" s="197"/>
      <c r="S21" s="201"/>
      <c r="T21" s="201"/>
      <c r="U21" s="201"/>
      <c r="V21" s="201"/>
      <c r="W21" s="196">
        <v>74710.12</v>
      </c>
      <c r="X21" s="196">
        <v>74710.12</v>
      </c>
      <c r="Y21" s="196">
        <v>138747.37</v>
      </c>
      <c r="Z21" s="196">
        <v>138747.37</v>
      </c>
      <c r="AA21" s="198">
        <f t="shared" si="0"/>
        <v>413457.49</v>
      </c>
      <c r="AB21" s="198">
        <f t="shared" si="1"/>
        <v>413457.49</v>
      </c>
      <c r="AC21" s="199"/>
      <c r="AD21" s="200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</row>
    <row r="22" spans="2:47" s="193" customFormat="1" ht="14.25" customHeight="1">
      <c r="B22" s="195" t="s">
        <v>42</v>
      </c>
      <c r="C22" s="196"/>
      <c r="D22" s="196"/>
      <c r="E22" s="196"/>
      <c r="F22" s="196"/>
      <c r="G22" s="197"/>
      <c r="H22" s="197"/>
      <c r="I22" s="196"/>
      <c r="J22" s="196"/>
      <c r="K22" s="196"/>
      <c r="L22" s="196"/>
      <c r="M22" s="197"/>
      <c r="N22" s="197"/>
      <c r="O22" s="197"/>
      <c r="P22" s="197"/>
      <c r="Q22" s="197"/>
      <c r="R22" s="197"/>
      <c r="S22" s="201"/>
      <c r="T22" s="201"/>
      <c r="U22" s="201"/>
      <c r="V22" s="201"/>
      <c r="W22" s="196">
        <v>7469.53</v>
      </c>
      <c r="X22" s="196">
        <v>7469.53</v>
      </c>
      <c r="Y22" s="196">
        <v>13871.98</v>
      </c>
      <c r="Z22" s="196">
        <v>13871.98</v>
      </c>
      <c r="AA22" s="198">
        <f t="shared" si="0"/>
        <v>21341.51</v>
      </c>
      <c r="AB22" s="198">
        <f t="shared" si="1"/>
        <v>21341.51</v>
      </c>
      <c r="AC22" s="199"/>
      <c r="AD22" s="200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</row>
    <row r="23" spans="2:47" s="193" customFormat="1" ht="14.25" customHeight="1">
      <c r="B23" s="195" t="s">
        <v>15</v>
      </c>
      <c r="C23" s="196"/>
      <c r="D23" s="196"/>
      <c r="E23" s="196"/>
      <c r="F23" s="196"/>
      <c r="G23" s="197"/>
      <c r="H23" s="197"/>
      <c r="I23" s="196"/>
      <c r="J23" s="196"/>
      <c r="K23" s="196"/>
      <c r="L23" s="196"/>
      <c r="M23" s="197"/>
      <c r="N23" s="197"/>
      <c r="O23" s="197"/>
      <c r="P23" s="197"/>
      <c r="Q23" s="197"/>
      <c r="R23" s="197"/>
      <c r="S23" s="201"/>
      <c r="T23" s="201"/>
      <c r="U23" s="201"/>
      <c r="V23" s="201"/>
      <c r="W23" s="196">
        <v>106615.83</v>
      </c>
      <c r="X23" s="196">
        <v>106615.83</v>
      </c>
      <c r="Y23" s="196">
        <v>198000.81</v>
      </c>
      <c r="Z23" s="196">
        <v>198000.81</v>
      </c>
      <c r="AA23" s="198">
        <f t="shared" si="0"/>
        <v>304616.64</v>
      </c>
      <c r="AB23" s="198">
        <f t="shared" si="1"/>
        <v>304616.64</v>
      </c>
      <c r="AC23" s="199"/>
      <c r="AD23" s="200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</row>
    <row r="24" spans="2:47" s="193" customFormat="1" ht="14.25" customHeight="1">
      <c r="B24" s="195" t="s">
        <v>43</v>
      </c>
      <c r="C24" s="196"/>
      <c r="D24" s="196"/>
      <c r="E24" s="196"/>
      <c r="F24" s="196"/>
      <c r="G24" s="197"/>
      <c r="H24" s="197"/>
      <c r="I24" s="196"/>
      <c r="J24" s="196"/>
      <c r="K24" s="196"/>
      <c r="L24" s="196"/>
      <c r="M24" s="197"/>
      <c r="N24" s="197"/>
      <c r="O24" s="197"/>
      <c r="P24" s="197"/>
      <c r="Q24" s="197"/>
      <c r="R24" s="197"/>
      <c r="S24" s="201"/>
      <c r="T24" s="201"/>
      <c r="U24" s="201"/>
      <c r="V24" s="201"/>
      <c r="W24" s="196">
        <v>81033.83</v>
      </c>
      <c r="X24" s="196">
        <v>81033.83</v>
      </c>
      <c r="Y24" s="196">
        <v>150491.41</v>
      </c>
      <c r="Z24" s="196">
        <v>150491.41</v>
      </c>
      <c r="AA24" s="198">
        <f t="shared" si="0"/>
        <v>231525.24</v>
      </c>
      <c r="AB24" s="198">
        <f t="shared" si="1"/>
        <v>231525.24</v>
      </c>
      <c r="AC24" s="199"/>
      <c r="AD24" s="200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</row>
    <row r="25" spans="2:47" s="193" customFormat="1" ht="14.25" customHeight="1">
      <c r="B25" s="195" t="s">
        <v>16</v>
      </c>
      <c r="C25" s="196"/>
      <c r="D25" s="196"/>
      <c r="E25" s="196"/>
      <c r="F25" s="196"/>
      <c r="G25" s="197"/>
      <c r="H25" s="197"/>
      <c r="I25" s="196"/>
      <c r="J25" s="196"/>
      <c r="K25" s="196"/>
      <c r="L25" s="196"/>
      <c r="M25" s="197"/>
      <c r="N25" s="197"/>
      <c r="O25" s="197"/>
      <c r="P25" s="197"/>
      <c r="Q25" s="197"/>
      <c r="R25" s="197"/>
      <c r="S25" s="201"/>
      <c r="T25" s="201"/>
      <c r="U25" s="201"/>
      <c r="V25" s="201"/>
      <c r="W25" s="196">
        <v>52717.8</v>
      </c>
      <c r="X25" s="196">
        <v>52717.8</v>
      </c>
      <c r="Y25" s="196">
        <v>97904.49</v>
      </c>
      <c r="Z25" s="196">
        <v>97904.49</v>
      </c>
      <c r="AA25" s="198">
        <f t="shared" si="0"/>
        <v>150622.29</v>
      </c>
      <c r="AB25" s="198">
        <f t="shared" si="1"/>
        <v>150622.29</v>
      </c>
      <c r="AC25" s="199"/>
      <c r="AD25" s="200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</row>
    <row r="26" spans="2:47" s="193" customFormat="1" ht="14.25" customHeight="1">
      <c r="B26" s="195" t="s">
        <v>17</v>
      </c>
      <c r="C26" s="196"/>
      <c r="D26" s="196"/>
      <c r="E26" s="196"/>
      <c r="F26" s="196"/>
      <c r="G26" s="197"/>
      <c r="H26" s="197"/>
      <c r="I26" s="196"/>
      <c r="J26" s="196"/>
      <c r="K26" s="196"/>
      <c r="L26" s="196"/>
      <c r="M26" s="197"/>
      <c r="N26" s="197"/>
      <c r="O26" s="197"/>
      <c r="P26" s="197"/>
      <c r="Q26" s="197"/>
      <c r="R26" s="197"/>
      <c r="S26" s="201"/>
      <c r="T26" s="201"/>
      <c r="U26" s="201"/>
      <c r="V26" s="201"/>
      <c r="W26" s="196">
        <v>33717.760000000002</v>
      </c>
      <c r="X26" s="196">
        <v>33717.760000000002</v>
      </c>
      <c r="Y26" s="196">
        <v>62618.7</v>
      </c>
      <c r="Z26" s="196">
        <v>62618.7</v>
      </c>
      <c r="AA26" s="198">
        <f t="shared" si="0"/>
        <v>96336.459999999992</v>
      </c>
      <c r="AB26" s="198">
        <f t="shared" si="1"/>
        <v>96336.459999999992</v>
      </c>
      <c r="AC26" s="199"/>
      <c r="AD26" s="200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</row>
    <row r="27" spans="2:47" s="193" customFormat="1" ht="14.25" customHeight="1">
      <c r="B27" s="195" t="s">
        <v>44</v>
      </c>
      <c r="C27" s="196"/>
      <c r="D27" s="196"/>
      <c r="E27" s="196"/>
      <c r="F27" s="196"/>
      <c r="G27" s="197"/>
      <c r="H27" s="197"/>
      <c r="I27" s="196"/>
      <c r="J27" s="196"/>
      <c r="K27" s="196"/>
      <c r="L27" s="196"/>
      <c r="M27" s="197"/>
      <c r="N27" s="197"/>
      <c r="O27" s="197"/>
      <c r="P27" s="197"/>
      <c r="Q27" s="197"/>
      <c r="R27" s="197"/>
      <c r="S27" s="201"/>
      <c r="T27" s="201"/>
      <c r="U27" s="201"/>
      <c r="V27" s="201"/>
      <c r="W27" s="196">
        <v>92003.13</v>
      </c>
      <c r="X27" s="196">
        <v>92003.13</v>
      </c>
      <c r="Y27" s="196">
        <v>170862.97</v>
      </c>
      <c r="Z27" s="196">
        <v>170862.97</v>
      </c>
      <c r="AA27" s="198">
        <f t="shared" si="0"/>
        <v>262866.09999999998</v>
      </c>
      <c r="AB27" s="198">
        <f t="shared" si="1"/>
        <v>262866.09999999998</v>
      </c>
      <c r="AC27" s="199"/>
      <c r="AD27" s="200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</row>
    <row r="28" spans="2:47" s="193" customFormat="1">
      <c r="B28" s="195" t="s">
        <v>45</v>
      </c>
      <c r="C28" s="196"/>
      <c r="D28" s="196"/>
      <c r="E28" s="196"/>
      <c r="F28" s="196"/>
      <c r="G28" s="197"/>
      <c r="H28" s="197"/>
      <c r="I28" s="196"/>
      <c r="J28" s="196"/>
      <c r="K28" s="196">
        <v>75000</v>
      </c>
      <c r="L28" s="196">
        <v>75000</v>
      </c>
      <c r="M28" s="197"/>
      <c r="N28" s="197"/>
      <c r="O28" s="197"/>
      <c r="P28" s="197"/>
      <c r="Q28" s="197"/>
      <c r="R28" s="197"/>
      <c r="S28" s="201"/>
      <c r="T28" s="201"/>
      <c r="U28" s="201"/>
      <c r="V28" s="201"/>
      <c r="W28" s="196">
        <v>68088.72</v>
      </c>
      <c r="X28" s="196">
        <v>68088.72</v>
      </c>
      <c r="Y28" s="196">
        <v>126450.49</v>
      </c>
      <c r="Z28" s="196">
        <v>126450.49</v>
      </c>
      <c r="AA28" s="198">
        <f t="shared" si="0"/>
        <v>269539.21000000002</v>
      </c>
      <c r="AB28" s="198">
        <f t="shared" si="1"/>
        <v>269539.21000000002</v>
      </c>
      <c r="AC28" s="199"/>
      <c r="AD28" s="200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</row>
    <row r="29" spans="2:47" s="193" customFormat="1">
      <c r="B29" s="195" t="s">
        <v>18</v>
      </c>
      <c r="C29" s="196"/>
      <c r="D29" s="196"/>
      <c r="E29" s="196"/>
      <c r="F29" s="196"/>
      <c r="G29" s="197"/>
      <c r="H29" s="197"/>
      <c r="I29" s="196"/>
      <c r="J29" s="196"/>
      <c r="K29" s="196"/>
      <c r="L29" s="196"/>
      <c r="M29" s="197"/>
      <c r="N29" s="197"/>
      <c r="O29" s="197"/>
      <c r="P29" s="197"/>
      <c r="Q29" s="197"/>
      <c r="R29" s="197"/>
      <c r="S29" s="201"/>
      <c r="T29" s="201"/>
      <c r="U29" s="201"/>
      <c r="V29" s="201"/>
      <c r="W29" s="196">
        <v>53162.13</v>
      </c>
      <c r="X29" s="196">
        <v>53162.13</v>
      </c>
      <c r="Y29" s="196">
        <v>98729.69</v>
      </c>
      <c r="Z29" s="196">
        <v>98729.69</v>
      </c>
      <c r="AA29" s="198">
        <f t="shared" si="0"/>
        <v>151891.82</v>
      </c>
      <c r="AB29" s="198">
        <f t="shared" si="1"/>
        <v>151891.82</v>
      </c>
      <c r="AC29" s="199"/>
      <c r="AD29" s="200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</row>
    <row r="30" spans="2:47" s="193" customFormat="1">
      <c r="B30" s="195" t="s">
        <v>19</v>
      </c>
      <c r="C30" s="196"/>
      <c r="D30" s="196"/>
      <c r="E30" s="196"/>
      <c r="F30" s="196"/>
      <c r="G30" s="197"/>
      <c r="H30" s="197"/>
      <c r="I30" s="196"/>
      <c r="J30" s="196"/>
      <c r="K30" s="196"/>
      <c r="L30" s="196"/>
      <c r="M30" s="197"/>
      <c r="N30" s="197"/>
      <c r="O30" s="197"/>
      <c r="P30" s="197"/>
      <c r="Q30" s="197"/>
      <c r="R30" s="197"/>
      <c r="S30" s="201"/>
      <c r="T30" s="201"/>
      <c r="U30" s="201"/>
      <c r="V30" s="201"/>
      <c r="W30" s="196">
        <v>107224.55</v>
      </c>
      <c r="X30" s="196">
        <v>107224.55</v>
      </c>
      <c r="Y30" s="196">
        <v>199131.31</v>
      </c>
      <c r="Z30" s="196">
        <v>199131.31</v>
      </c>
      <c r="AA30" s="198">
        <f t="shared" si="0"/>
        <v>306355.86</v>
      </c>
      <c r="AB30" s="198">
        <f t="shared" si="1"/>
        <v>306355.86</v>
      </c>
      <c r="AC30" s="199"/>
      <c r="AD30" s="200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</row>
    <row r="31" spans="2:47" s="193" customFormat="1">
      <c r="B31" s="195" t="s">
        <v>20</v>
      </c>
      <c r="C31" s="196"/>
      <c r="D31" s="196"/>
      <c r="E31" s="196"/>
      <c r="F31" s="196"/>
      <c r="G31" s="197"/>
      <c r="H31" s="197"/>
      <c r="I31" s="196"/>
      <c r="J31" s="196"/>
      <c r="K31" s="196">
        <v>150000</v>
      </c>
      <c r="L31" s="196">
        <v>150000</v>
      </c>
      <c r="M31" s="197"/>
      <c r="N31" s="197"/>
      <c r="O31" s="197"/>
      <c r="P31" s="197"/>
      <c r="Q31" s="197"/>
      <c r="R31" s="197"/>
      <c r="S31" s="201"/>
      <c r="T31" s="201"/>
      <c r="U31" s="201"/>
      <c r="V31" s="201"/>
      <c r="W31" s="196">
        <v>38651.71</v>
      </c>
      <c r="X31" s="196">
        <v>38651.71</v>
      </c>
      <c r="Y31" s="196">
        <v>71781.73</v>
      </c>
      <c r="Z31" s="196">
        <v>71781.73</v>
      </c>
      <c r="AA31" s="198">
        <f t="shared" si="0"/>
        <v>260433.44</v>
      </c>
      <c r="AB31" s="198">
        <f t="shared" si="1"/>
        <v>260433.44</v>
      </c>
      <c r="AC31" s="199"/>
      <c r="AD31" s="200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</row>
    <row r="32" spans="2:47" s="193" customFormat="1">
      <c r="B32" s="195" t="s">
        <v>46</v>
      </c>
      <c r="C32" s="196"/>
      <c r="D32" s="196"/>
      <c r="E32" s="196"/>
      <c r="F32" s="196"/>
      <c r="G32" s="197"/>
      <c r="H32" s="197"/>
      <c r="I32" s="196"/>
      <c r="J32" s="196"/>
      <c r="K32" s="196"/>
      <c r="L32" s="196"/>
      <c r="M32" s="197"/>
      <c r="N32" s="197"/>
      <c r="O32" s="197"/>
      <c r="P32" s="197"/>
      <c r="Q32" s="197"/>
      <c r="R32" s="197"/>
      <c r="S32" s="201"/>
      <c r="T32" s="201"/>
      <c r="U32" s="201"/>
      <c r="V32" s="201"/>
      <c r="W32" s="196">
        <v>87889.99</v>
      </c>
      <c r="X32" s="196">
        <v>87889.99</v>
      </c>
      <c r="Y32" s="196">
        <v>163224.29999999999</v>
      </c>
      <c r="Z32" s="196">
        <v>163224.29999999999</v>
      </c>
      <c r="AA32" s="198">
        <f t="shared" si="0"/>
        <v>251114.28999999998</v>
      </c>
      <c r="AB32" s="198">
        <f t="shared" si="1"/>
        <v>251114.28999999998</v>
      </c>
      <c r="AC32" s="199"/>
      <c r="AD32" s="200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</row>
    <row r="33" spans="2:47" s="193" customFormat="1">
      <c r="B33" s="195" t="s">
        <v>47</v>
      </c>
      <c r="C33" s="196"/>
      <c r="D33" s="196"/>
      <c r="E33" s="196"/>
      <c r="F33" s="196"/>
      <c r="G33" s="196">
        <v>1912700</v>
      </c>
      <c r="H33" s="196">
        <v>1912153.48</v>
      </c>
      <c r="I33" s="196">
        <v>624719</v>
      </c>
      <c r="J33" s="196">
        <v>567175.36</v>
      </c>
      <c r="K33" s="197"/>
      <c r="L33" s="197"/>
      <c r="M33" s="197"/>
      <c r="N33" s="197"/>
      <c r="O33" s="197"/>
      <c r="P33" s="197"/>
      <c r="Q33" s="197"/>
      <c r="R33" s="197"/>
      <c r="S33" s="201"/>
      <c r="T33" s="201"/>
      <c r="U33" s="201"/>
      <c r="V33" s="201"/>
      <c r="W33" s="196">
        <v>84746.12</v>
      </c>
      <c r="X33" s="196">
        <v>84746.12</v>
      </c>
      <c r="Y33" s="196">
        <v>157385.67000000001</v>
      </c>
      <c r="Z33" s="196">
        <v>157385.67000000001</v>
      </c>
      <c r="AA33" s="198">
        <f t="shared" si="0"/>
        <v>2779550.79</v>
      </c>
      <c r="AB33" s="198">
        <f t="shared" si="1"/>
        <v>2721460.63</v>
      </c>
      <c r="AC33" s="199"/>
      <c r="AD33" s="200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</row>
    <row r="34" spans="2:47" s="193" customFormat="1">
      <c r="B34" s="195" t="s">
        <v>48</v>
      </c>
      <c r="C34" s="197"/>
      <c r="D34" s="197"/>
      <c r="E34" s="196">
        <v>2000000</v>
      </c>
      <c r="F34" s="196">
        <v>2000000</v>
      </c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201"/>
      <c r="T34" s="201"/>
      <c r="U34" s="201"/>
      <c r="V34" s="201"/>
      <c r="W34" s="196">
        <v>78113.84</v>
      </c>
      <c r="X34" s="196">
        <v>78113.84</v>
      </c>
      <c r="Y34" s="196">
        <v>145068.57</v>
      </c>
      <c r="Z34" s="196">
        <v>145068.57</v>
      </c>
      <c r="AA34" s="198">
        <f t="shared" si="0"/>
        <v>2223182.41</v>
      </c>
      <c r="AB34" s="198">
        <f t="shared" si="1"/>
        <v>2223182.41</v>
      </c>
      <c r="AC34" s="199"/>
      <c r="AD34" s="200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</row>
    <row r="35" spans="2:47" s="193" customFormat="1">
      <c r="B35" s="195" t="s">
        <v>49</v>
      </c>
      <c r="C35" s="197"/>
      <c r="D35" s="197"/>
      <c r="E35" s="196">
        <v>3285170</v>
      </c>
      <c r="F35" s="196">
        <v>3285170</v>
      </c>
      <c r="G35" s="197"/>
      <c r="H35" s="197"/>
      <c r="I35" s="196">
        <v>922332</v>
      </c>
      <c r="J35" s="196">
        <v>922332</v>
      </c>
      <c r="K35" s="196">
        <v>75000</v>
      </c>
      <c r="L35" s="196">
        <v>75000</v>
      </c>
      <c r="M35" s="197"/>
      <c r="N35" s="197"/>
      <c r="O35" s="197"/>
      <c r="P35" s="197"/>
      <c r="Q35" s="197"/>
      <c r="R35" s="197"/>
      <c r="S35" s="201"/>
      <c r="T35" s="201"/>
      <c r="U35" s="201"/>
      <c r="V35" s="201"/>
      <c r="W35" s="196">
        <v>99157.36</v>
      </c>
      <c r="X35" s="196">
        <v>99157.36</v>
      </c>
      <c r="Y35" s="196">
        <v>184149.38</v>
      </c>
      <c r="Z35" s="196">
        <v>184149.38</v>
      </c>
      <c r="AA35" s="198">
        <f t="shared" si="0"/>
        <v>4565808.74</v>
      </c>
      <c r="AB35" s="198">
        <f t="shared" si="1"/>
        <v>4565808.74</v>
      </c>
      <c r="AC35" s="199"/>
      <c r="AD35" s="200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</row>
    <row r="36" spans="2:47" s="193" customFormat="1">
      <c r="B36" s="195" t="s">
        <v>50</v>
      </c>
      <c r="C36" s="197"/>
      <c r="D36" s="197"/>
      <c r="E36" s="196"/>
      <c r="F36" s="196"/>
      <c r="G36" s="197"/>
      <c r="H36" s="197"/>
      <c r="I36" s="196"/>
      <c r="J36" s="196"/>
      <c r="K36" s="196"/>
      <c r="L36" s="196"/>
      <c r="M36" s="197"/>
      <c r="N36" s="197"/>
      <c r="O36" s="197"/>
      <c r="P36" s="197"/>
      <c r="Q36" s="197"/>
      <c r="R36" s="197"/>
      <c r="S36" s="201"/>
      <c r="T36" s="201"/>
      <c r="U36" s="201"/>
      <c r="V36" s="201"/>
      <c r="W36" s="196">
        <v>39018.94</v>
      </c>
      <c r="X36" s="196">
        <v>39018.94</v>
      </c>
      <c r="Y36" s="196">
        <v>72463.740000000005</v>
      </c>
      <c r="Z36" s="196">
        <v>72463.740000000005</v>
      </c>
      <c r="AA36" s="198">
        <f t="shared" si="0"/>
        <v>111482.68000000001</v>
      </c>
      <c r="AB36" s="198">
        <f t="shared" si="1"/>
        <v>111482.68000000001</v>
      </c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</row>
    <row r="37" spans="2:47" s="193" customFormat="1">
      <c r="B37" s="195" t="s">
        <v>21</v>
      </c>
      <c r="C37" s="197"/>
      <c r="D37" s="197"/>
      <c r="E37" s="196"/>
      <c r="F37" s="196"/>
      <c r="G37" s="197"/>
      <c r="H37" s="197"/>
      <c r="I37" s="196"/>
      <c r="J37" s="196"/>
      <c r="K37" s="196"/>
      <c r="L37" s="196"/>
      <c r="M37" s="197"/>
      <c r="N37" s="197"/>
      <c r="O37" s="197"/>
      <c r="P37" s="197"/>
      <c r="Q37" s="197"/>
      <c r="R37" s="197"/>
      <c r="S37" s="201"/>
      <c r="T37" s="201"/>
      <c r="U37" s="201"/>
      <c r="V37" s="201"/>
      <c r="W37" s="196">
        <v>94860.57</v>
      </c>
      <c r="X37" s="196">
        <v>94860.57</v>
      </c>
      <c r="Y37" s="196">
        <v>176169.64</v>
      </c>
      <c r="Z37" s="196">
        <v>176169.64</v>
      </c>
      <c r="AA37" s="198">
        <f t="shared" si="0"/>
        <v>271030.21000000002</v>
      </c>
      <c r="AB37" s="198">
        <f t="shared" si="1"/>
        <v>271030.21000000002</v>
      </c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</row>
    <row r="38" spans="2:47" s="193" customFormat="1">
      <c r="B38" s="195" t="s">
        <v>51</v>
      </c>
      <c r="C38" s="197"/>
      <c r="D38" s="197"/>
      <c r="E38" s="196"/>
      <c r="F38" s="196"/>
      <c r="G38" s="197"/>
      <c r="H38" s="197"/>
      <c r="I38" s="196"/>
      <c r="J38" s="196"/>
      <c r="K38" s="196"/>
      <c r="L38" s="196"/>
      <c r="M38" s="197"/>
      <c r="N38" s="197"/>
      <c r="O38" s="197"/>
      <c r="P38" s="197"/>
      <c r="Q38" s="197"/>
      <c r="R38" s="197"/>
      <c r="S38" s="201"/>
      <c r="T38" s="201"/>
      <c r="U38" s="201"/>
      <c r="V38" s="201"/>
      <c r="W38" s="196">
        <v>67338.929999999993</v>
      </c>
      <c r="X38" s="196">
        <v>67338.929999999993</v>
      </c>
      <c r="Y38" s="196">
        <v>125058.01</v>
      </c>
      <c r="Z38" s="196">
        <v>125058.01</v>
      </c>
      <c r="AA38" s="198">
        <f t="shared" si="0"/>
        <v>192396.94</v>
      </c>
      <c r="AB38" s="198">
        <f t="shared" si="1"/>
        <v>192396.94</v>
      </c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</row>
    <row r="39" spans="2:47" s="193" customFormat="1">
      <c r="B39" s="195" t="s">
        <v>22</v>
      </c>
      <c r="C39" s="197"/>
      <c r="D39" s="197"/>
      <c r="E39" s="196"/>
      <c r="F39" s="196"/>
      <c r="G39" s="197"/>
      <c r="H39" s="197"/>
      <c r="I39" s="196"/>
      <c r="J39" s="196"/>
      <c r="K39" s="196"/>
      <c r="L39" s="196"/>
      <c r="M39" s="197"/>
      <c r="N39" s="197"/>
      <c r="O39" s="197"/>
      <c r="P39" s="197"/>
      <c r="Q39" s="197"/>
      <c r="R39" s="197"/>
      <c r="S39" s="201"/>
      <c r="T39" s="201"/>
      <c r="U39" s="201"/>
      <c r="V39" s="201"/>
      <c r="W39" s="196">
        <v>109417.99</v>
      </c>
      <c r="X39" s="196">
        <v>109417.99</v>
      </c>
      <c r="Y39" s="196">
        <v>203204.83</v>
      </c>
      <c r="Z39" s="196">
        <v>203204.83</v>
      </c>
      <c r="AA39" s="198">
        <f t="shared" si="0"/>
        <v>312622.82</v>
      </c>
      <c r="AB39" s="198">
        <f t="shared" si="1"/>
        <v>312622.82</v>
      </c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</row>
    <row r="40" spans="2:47" s="193" customFormat="1">
      <c r="B40" s="195" t="s">
        <v>52</v>
      </c>
      <c r="C40" s="197"/>
      <c r="D40" s="197"/>
      <c r="E40" s="196"/>
      <c r="F40" s="196"/>
      <c r="G40" s="197"/>
      <c r="H40" s="197"/>
      <c r="I40" s="196"/>
      <c r="J40" s="196"/>
      <c r="K40" s="196"/>
      <c r="L40" s="196"/>
      <c r="M40" s="197"/>
      <c r="N40" s="197"/>
      <c r="O40" s="197"/>
      <c r="P40" s="197"/>
      <c r="Q40" s="197"/>
      <c r="R40" s="197"/>
      <c r="S40" s="201"/>
      <c r="T40" s="201"/>
      <c r="U40" s="201"/>
      <c r="V40" s="201"/>
      <c r="W40" s="196">
        <v>144749.13</v>
      </c>
      <c r="X40" s="196">
        <v>144749.13</v>
      </c>
      <c r="Y40" s="196">
        <v>268819.82</v>
      </c>
      <c r="Z40" s="196">
        <v>268819.82</v>
      </c>
      <c r="AA40" s="198">
        <f t="shared" si="0"/>
        <v>413568.95</v>
      </c>
      <c r="AB40" s="198">
        <f t="shared" si="1"/>
        <v>413568.95</v>
      </c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</row>
    <row r="41" spans="2:47" s="193" customFormat="1">
      <c r="B41" s="195" t="s">
        <v>53</v>
      </c>
      <c r="C41" s="197"/>
      <c r="D41" s="197"/>
      <c r="E41" s="196"/>
      <c r="F41" s="196"/>
      <c r="G41" s="197"/>
      <c r="H41" s="197"/>
      <c r="I41" s="196"/>
      <c r="J41" s="196"/>
      <c r="K41" s="196"/>
      <c r="L41" s="196"/>
      <c r="M41" s="197"/>
      <c r="N41" s="197"/>
      <c r="O41" s="197"/>
      <c r="P41" s="197"/>
      <c r="Q41" s="197"/>
      <c r="R41" s="197"/>
      <c r="S41" s="201"/>
      <c r="T41" s="201"/>
      <c r="U41" s="201"/>
      <c r="V41" s="201"/>
      <c r="W41" s="196">
        <v>119017.03</v>
      </c>
      <c r="X41" s="196">
        <v>119017.03</v>
      </c>
      <c r="Y41" s="196">
        <v>221031.64</v>
      </c>
      <c r="Z41" s="196">
        <v>221031.64</v>
      </c>
      <c r="AA41" s="198">
        <f t="shared" si="0"/>
        <v>340048.67000000004</v>
      </c>
      <c r="AB41" s="198">
        <f t="shared" si="1"/>
        <v>340048.67000000004</v>
      </c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</row>
    <row r="42" spans="2:47" s="193" customFormat="1" ht="31.5" customHeight="1">
      <c r="B42" s="202" t="s">
        <v>56</v>
      </c>
      <c r="C42" s="196">
        <v>70</v>
      </c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203"/>
      <c r="T42" s="201"/>
      <c r="U42" s="201"/>
      <c r="V42" s="201"/>
      <c r="W42" s="197"/>
      <c r="X42" s="197"/>
      <c r="Y42" s="197"/>
      <c r="Z42" s="196">
        <v>0</v>
      </c>
      <c r="AA42" s="198">
        <f t="shared" si="0"/>
        <v>70</v>
      </c>
      <c r="AB42" s="198">
        <f t="shared" si="1"/>
        <v>0</v>
      </c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</row>
    <row r="43" spans="2:47" s="207" customFormat="1">
      <c r="B43" s="204" t="s">
        <v>54</v>
      </c>
      <c r="C43" s="205">
        <f t="shared" ref="C43:AB43" si="2">SUM(C7:C42)</f>
        <v>150029760</v>
      </c>
      <c r="D43" s="205">
        <f t="shared" si="2"/>
        <v>136764693.03999999</v>
      </c>
      <c r="E43" s="205">
        <f t="shared" si="2"/>
        <v>17067370</v>
      </c>
      <c r="F43" s="205">
        <f t="shared" si="2"/>
        <v>17067312.32</v>
      </c>
      <c r="G43" s="205">
        <f t="shared" si="2"/>
        <v>1912700</v>
      </c>
      <c r="H43" s="205">
        <f t="shared" si="2"/>
        <v>1912153.48</v>
      </c>
      <c r="I43" s="205">
        <f t="shared" si="2"/>
        <v>2383609</v>
      </c>
      <c r="J43" s="205">
        <f t="shared" si="2"/>
        <v>1489507.3599999999</v>
      </c>
      <c r="K43" s="205">
        <f t="shared" si="2"/>
        <v>2000000</v>
      </c>
      <c r="L43" s="205">
        <f t="shared" si="2"/>
        <v>2000000</v>
      </c>
      <c r="M43" s="205">
        <f t="shared" si="2"/>
        <v>13719000</v>
      </c>
      <c r="N43" s="205">
        <f t="shared" si="2"/>
        <v>13719000</v>
      </c>
      <c r="O43" s="205">
        <f t="shared" si="2"/>
        <v>6130707.6899999995</v>
      </c>
      <c r="P43" s="205">
        <f t="shared" si="2"/>
        <v>6130707.6899999995</v>
      </c>
      <c r="Q43" s="205">
        <f t="shared" si="2"/>
        <v>11385600</v>
      </c>
      <c r="R43" s="205">
        <f t="shared" si="2"/>
        <v>11385600</v>
      </c>
      <c r="S43" s="205">
        <f t="shared" si="2"/>
        <v>12294001.51</v>
      </c>
      <c r="T43" s="205">
        <f t="shared" si="2"/>
        <v>12293995</v>
      </c>
      <c r="U43" s="205">
        <f t="shared" si="2"/>
        <v>22831710</v>
      </c>
      <c r="V43" s="205">
        <f t="shared" si="2"/>
        <v>22831704.98</v>
      </c>
      <c r="W43" s="205">
        <f t="shared" si="2"/>
        <v>2065430.7700000003</v>
      </c>
      <c r="X43" s="205">
        <f t="shared" si="2"/>
        <v>2065430.6400000004</v>
      </c>
      <c r="Y43" s="205">
        <f t="shared" si="2"/>
        <v>3835799.9999999995</v>
      </c>
      <c r="Z43" s="205">
        <f t="shared" si="2"/>
        <v>3835799.8999999994</v>
      </c>
      <c r="AA43" s="205">
        <f t="shared" si="2"/>
        <v>245655688.96999997</v>
      </c>
      <c r="AB43" s="205">
        <f t="shared" si="2"/>
        <v>231495904.41000003</v>
      </c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</row>
    <row r="45" spans="2:47">
      <c r="B45" s="189"/>
      <c r="C45" s="58">
        <v>150029760</v>
      </c>
      <c r="D45" s="58">
        <v>136764693.03999999</v>
      </c>
      <c r="E45" s="58">
        <v>17067370</v>
      </c>
      <c r="F45" s="58">
        <v>17067312.32</v>
      </c>
      <c r="G45" s="58">
        <v>1912700</v>
      </c>
      <c r="H45" s="58">
        <v>1912153.48</v>
      </c>
      <c r="I45" s="58">
        <v>2383609</v>
      </c>
      <c r="J45" s="58">
        <v>1489507.3599999999</v>
      </c>
      <c r="K45" s="58">
        <v>2000000</v>
      </c>
      <c r="L45" s="58">
        <v>2000000</v>
      </c>
      <c r="M45" s="58">
        <v>13719000</v>
      </c>
      <c r="N45" s="58">
        <v>13719000</v>
      </c>
      <c r="O45" s="205">
        <v>6130707.6899999995</v>
      </c>
      <c r="P45" s="205">
        <v>6130707.6899999995</v>
      </c>
      <c r="Q45" s="205">
        <v>11385600</v>
      </c>
      <c r="R45" s="205">
        <v>11385600</v>
      </c>
      <c r="S45" s="205">
        <v>12294001.51</v>
      </c>
      <c r="T45" s="205">
        <v>12293995</v>
      </c>
      <c r="U45" s="205">
        <v>22831710</v>
      </c>
      <c r="V45" s="205">
        <v>22831704.98</v>
      </c>
      <c r="W45" s="205">
        <v>2065430.7700000003</v>
      </c>
      <c r="X45" s="205">
        <v>2065430.6400000004</v>
      </c>
      <c r="Y45" s="205">
        <v>3835799.9999999995</v>
      </c>
      <c r="Z45" s="205">
        <v>3835799.8999999994</v>
      </c>
      <c r="AA45" s="205">
        <v>245655688.96999997</v>
      </c>
      <c r="AB45" s="205">
        <v>231495904.41000003</v>
      </c>
      <c r="AC45" s="205">
        <v>0</v>
      </c>
      <c r="AD45" s="205">
        <v>0</v>
      </c>
      <c r="AE45" s="205">
        <v>0</v>
      </c>
      <c r="AF45" s="205">
        <v>0</v>
      </c>
    </row>
    <row r="46" spans="2:47">
      <c r="C46" s="208"/>
    </row>
    <row r="47" spans="2:47">
      <c r="O47" s="27">
        <v>17516307.689999998</v>
      </c>
      <c r="P47" s="27">
        <v>17516307.689999998</v>
      </c>
      <c r="S47" s="27">
        <v>35125711.509999998</v>
      </c>
      <c r="T47" s="27">
        <v>35125699.980000004</v>
      </c>
      <c r="W47" s="27">
        <v>5901230.7699999996</v>
      </c>
      <c r="X47" s="27">
        <v>5901230.54</v>
      </c>
    </row>
    <row r="49" spans="2:3">
      <c r="B49" s="189"/>
      <c r="C49" s="208"/>
    </row>
    <row r="50" spans="2:3">
      <c r="C50" s="208"/>
    </row>
  </sheetData>
  <mergeCells count="33">
    <mergeCell ref="AA3:AB5"/>
    <mergeCell ref="K5:L5"/>
    <mergeCell ref="K4:L4"/>
    <mergeCell ref="M4:N4"/>
    <mergeCell ref="M5:N5"/>
    <mergeCell ref="O4:R4"/>
    <mergeCell ref="G5:H5"/>
    <mergeCell ref="I4:J4"/>
    <mergeCell ref="I5:J5"/>
    <mergeCell ref="E3:F3"/>
    <mergeCell ref="G3:H3"/>
    <mergeCell ref="I3:J3"/>
    <mergeCell ref="C4:D4"/>
    <mergeCell ref="O3:R3"/>
    <mergeCell ref="E4:F4"/>
    <mergeCell ref="G4:H4"/>
    <mergeCell ref="C3:D3"/>
    <mergeCell ref="B1:AB1"/>
    <mergeCell ref="S5:T5"/>
    <mergeCell ref="W5:X5"/>
    <mergeCell ref="S4:V4"/>
    <mergeCell ref="U5:V5"/>
    <mergeCell ref="S3:V3"/>
    <mergeCell ref="W4:Z4"/>
    <mergeCell ref="W3:Z3"/>
    <mergeCell ref="Y5:Z5"/>
    <mergeCell ref="K3:L3"/>
    <mergeCell ref="M3:N3"/>
    <mergeCell ref="O5:P5"/>
    <mergeCell ref="C5:D5"/>
    <mergeCell ref="Q5:R5"/>
    <mergeCell ref="E5:F5"/>
    <mergeCell ref="B3:B6"/>
  </mergeCells>
  <pageMargins left="0.17" right="0.16" top="0.74803149606299213" bottom="0.74803149606299213" header="0.31496062992125984" footer="0.31496062992125984"/>
  <pageSetup paperSize="8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BA36"/>
  <sheetViews>
    <sheetView workbookViewId="0">
      <pane xSplit="2" ySplit="7" topLeftCell="AJ29" activePane="bottomRight" state="frozen"/>
      <selection pane="topRight" activeCell="C1" sqref="C1"/>
      <selection pane="bottomLeft" activeCell="A8" sqref="A8"/>
      <selection pane="bottomRight" activeCell="AW31" activeCellId="19" sqref="C31 E31 G32 K31 M31 O33 S31 U31 W31 Y31 AA31 AC31 AE31 AG31 AI32 AM31 AO31 AQ32 AU31 AW31"/>
    </sheetView>
  </sheetViews>
  <sheetFormatPr defaultRowHeight="12.75"/>
  <cols>
    <col min="1" max="1" width="1.28515625" style="212" customWidth="1"/>
    <col min="2" max="2" width="26.140625" style="212" customWidth="1"/>
    <col min="3" max="3" width="10.7109375" style="211" customWidth="1"/>
    <col min="4" max="4" width="9.140625" style="211" customWidth="1"/>
    <col min="5" max="5" width="10.5703125" style="211" customWidth="1"/>
    <col min="6" max="6" width="11.140625" style="211" customWidth="1"/>
    <col min="7" max="7" width="9.42578125" style="211" customWidth="1"/>
    <col min="8" max="8" width="8.85546875" style="211" customWidth="1"/>
    <col min="9" max="9" width="8.7109375" style="211" customWidth="1"/>
    <col min="10" max="10" width="9.7109375" style="211" customWidth="1"/>
    <col min="11" max="11" width="9.85546875" style="211" customWidth="1"/>
    <col min="12" max="12" width="9.5703125" style="211" customWidth="1"/>
    <col min="13" max="13" width="10.85546875" style="211" customWidth="1"/>
    <col min="14" max="14" width="9.85546875" style="211" customWidth="1"/>
    <col min="15" max="15" width="9.7109375" style="211" customWidth="1"/>
    <col min="16" max="16" width="9.42578125" style="211" customWidth="1"/>
    <col min="17" max="17" width="8.7109375" style="211" customWidth="1"/>
    <col min="18" max="18" width="9.7109375" style="211" customWidth="1"/>
    <col min="19" max="19" width="10.28515625" style="211" customWidth="1"/>
    <col min="20" max="20" width="9.5703125" style="211" customWidth="1"/>
    <col min="21" max="21" width="10.140625" style="211" customWidth="1"/>
    <col min="22" max="22" width="11.140625" style="211" customWidth="1"/>
    <col min="23" max="23" width="10" style="211" customWidth="1"/>
    <col min="24" max="24" width="9" style="211" customWidth="1"/>
    <col min="25" max="25" width="11.7109375" style="211" customWidth="1"/>
    <col min="26" max="26" width="10" style="211" customWidth="1"/>
    <col min="27" max="27" width="10.5703125" style="211" customWidth="1"/>
    <col min="28" max="28" width="10.85546875" style="211" customWidth="1"/>
    <col min="29" max="30" width="12.140625" style="211" customWidth="1"/>
    <col min="31" max="31" width="11.5703125" style="211" customWidth="1"/>
    <col min="32" max="32" width="5" style="211" customWidth="1"/>
    <col min="33" max="33" width="11" style="211" customWidth="1"/>
    <col min="34" max="34" width="10.5703125" style="211" customWidth="1"/>
    <col min="35" max="35" width="11.5703125" style="211" customWidth="1"/>
    <col min="36" max="38" width="10.85546875" style="211" customWidth="1"/>
    <col min="39" max="39" width="10.5703125" style="211" customWidth="1"/>
    <col min="40" max="40" width="9.140625" style="211"/>
    <col min="41" max="41" width="10.85546875" style="211" customWidth="1"/>
    <col min="42" max="42" width="10.5703125" style="211" customWidth="1"/>
    <col min="43" max="43" width="10.7109375" style="211" customWidth="1"/>
    <col min="44" max="44" width="10.42578125" style="211" customWidth="1"/>
    <col min="45" max="45" width="12.140625" style="211" customWidth="1"/>
    <col min="46" max="48" width="10.42578125" style="211" customWidth="1"/>
    <col min="49" max="49" width="10.28515625" style="211" customWidth="1"/>
    <col min="50" max="50" width="10.140625" style="211" customWidth="1"/>
    <col min="51" max="51" width="12.7109375" style="212" customWidth="1"/>
    <col min="52" max="52" width="13.28515625" style="212" customWidth="1"/>
    <col min="53" max="16384" width="9.140625" style="212"/>
  </cols>
  <sheetData>
    <row r="1" spans="2:52" ht="48" customHeight="1">
      <c r="B1" s="209" t="s">
        <v>128</v>
      </c>
      <c r="C1" s="210"/>
      <c r="D1" s="210"/>
      <c r="E1" s="210"/>
      <c r="AA1" s="210"/>
      <c r="AB1" s="210"/>
      <c r="AC1" s="210"/>
      <c r="AD1" s="210"/>
    </row>
    <row r="3" spans="2:52">
      <c r="Z3" s="211" t="s">
        <v>24</v>
      </c>
      <c r="AZ3" s="211" t="s">
        <v>24</v>
      </c>
    </row>
    <row r="4" spans="2:52" s="213" customFormat="1" ht="15" customHeight="1">
      <c r="B4" s="496" t="s">
        <v>7</v>
      </c>
      <c r="C4" s="493" t="s">
        <v>60</v>
      </c>
      <c r="D4" s="493"/>
      <c r="E4" s="493" t="s">
        <v>60</v>
      </c>
      <c r="F4" s="493"/>
      <c r="G4" s="483" t="s">
        <v>60</v>
      </c>
      <c r="H4" s="484"/>
      <c r="I4" s="484"/>
      <c r="J4" s="485"/>
      <c r="K4" s="493" t="s">
        <v>60</v>
      </c>
      <c r="L4" s="493"/>
      <c r="M4" s="493" t="s">
        <v>60</v>
      </c>
      <c r="N4" s="493"/>
      <c r="O4" s="483" t="s">
        <v>60</v>
      </c>
      <c r="P4" s="484"/>
      <c r="Q4" s="484"/>
      <c r="R4" s="485"/>
      <c r="S4" s="493" t="s">
        <v>60</v>
      </c>
      <c r="T4" s="493"/>
      <c r="U4" s="493" t="s">
        <v>60</v>
      </c>
      <c r="V4" s="493"/>
      <c r="W4" s="493" t="s">
        <v>60</v>
      </c>
      <c r="X4" s="493"/>
      <c r="Y4" s="493" t="s">
        <v>60</v>
      </c>
      <c r="Z4" s="493"/>
      <c r="AA4" s="483" t="s">
        <v>60</v>
      </c>
      <c r="AB4" s="484"/>
      <c r="AC4" s="483" t="s">
        <v>60</v>
      </c>
      <c r="AD4" s="484"/>
      <c r="AE4" s="493" t="s">
        <v>60</v>
      </c>
      <c r="AF4" s="493"/>
      <c r="AG4" s="493" t="s">
        <v>60</v>
      </c>
      <c r="AH4" s="493"/>
      <c r="AI4" s="483" t="s">
        <v>60</v>
      </c>
      <c r="AJ4" s="484"/>
      <c r="AK4" s="484"/>
      <c r="AL4" s="485"/>
      <c r="AM4" s="493" t="s">
        <v>60</v>
      </c>
      <c r="AN4" s="493"/>
      <c r="AO4" s="493" t="s">
        <v>60</v>
      </c>
      <c r="AP4" s="493"/>
      <c r="AQ4" s="483" t="s">
        <v>60</v>
      </c>
      <c r="AR4" s="484"/>
      <c r="AS4" s="484"/>
      <c r="AT4" s="485"/>
      <c r="AU4" s="493" t="s">
        <v>60</v>
      </c>
      <c r="AV4" s="493"/>
      <c r="AW4" s="493" t="s">
        <v>60</v>
      </c>
      <c r="AX4" s="493"/>
      <c r="AY4" s="477" t="s">
        <v>23</v>
      </c>
      <c r="AZ4" s="478"/>
    </row>
    <row r="5" spans="2:52" s="214" customFormat="1" ht="165" customHeight="1">
      <c r="B5" s="497"/>
      <c r="C5" s="492" t="s">
        <v>117</v>
      </c>
      <c r="D5" s="492"/>
      <c r="E5" s="492" t="s">
        <v>101</v>
      </c>
      <c r="F5" s="492"/>
      <c r="G5" s="488" t="s">
        <v>109</v>
      </c>
      <c r="H5" s="489"/>
      <c r="I5" s="489"/>
      <c r="J5" s="490"/>
      <c r="K5" s="492" t="s">
        <v>110</v>
      </c>
      <c r="L5" s="492"/>
      <c r="M5" s="492" t="s">
        <v>118</v>
      </c>
      <c r="N5" s="492"/>
      <c r="O5" s="488" t="s">
        <v>111</v>
      </c>
      <c r="P5" s="489"/>
      <c r="Q5" s="489"/>
      <c r="R5" s="490"/>
      <c r="S5" s="492" t="s">
        <v>112</v>
      </c>
      <c r="T5" s="492"/>
      <c r="U5" s="492" t="s">
        <v>119</v>
      </c>
      <c r="V5" s="492"/>
      <c r="W5" s="492" t="s">
        <v>120</v>
      </c>
      <c r="X5" s="492"/>
      <c r="Y5" s="492" t="s">
        <v>121</v>
      </c>
      <c r="Z5" s="492"/>
      <c r="AA5" s="488" t="s">
        <v>113</v>
      </c>
      <c r="AB5" s="489"/>
      <c r="AC5" s="488" t="s">
        <v>113</v>
      </c>
      <c r="AD5" s="489"/>
      <c r="AE5" s="492" t="s">
        <v>122</v>
      </c>
      <c r="AF5" s="492"/>
      <c r="AG5" s="492" t="s">
        <v>123</v>
      </c>
      <c r="AH5" s="492"/>
      <c r="AI5" s="488" t="s">
        <v>114</v>
      </c>
      <c r="AJ5" s="489"/>
      <c r="AK5" s="489"/>
      <c r="AL5" s="490"/>
      <c r="AM5" s="492" t="s">
        <v>115</v>
      </c>
      <c r="AN5" s="492"/>
      <c r="AO5" s="492" t="s">
        <v>124</v>
      </c>
      <c r="AP5" s="492"/>
      <c r="AQ5" s="488" t="s">
        <v>116</v>
      </c>
      <c r="AR5" s="489"/>
      <c r="AS5" s="489"/>
      <c r="AT5" s="490"/>
      <c r="AU5" s="492" t="s">
        <v>127</v>
      </c>
      <c r="AV5" s="492"/>
      <c r="AW5" s="492" t="s">
        <v>125</v>
      </c>
      <c r="AX5" s="492"/>
      <c r="AY5" s="479"/>
      <c r="AZ5" s="480"/>
    </row>
    <row r="6" spans="2:52" s="215" customFormat="1" ht="41.25" customHeight="1">
      <c r="B6" s="497"/>
      <c r="C6" s="491" t="s">
        <v>5</v>
      </c>
      <c r="D6" s="491"/>
      <c r="E6" s="491" t="s">
        <v>5</v>
      </c>
      <c r="F6" s="491"/>
      <c r="G6" s="491" t="s">
        <v>5</v>
      </c>
      <c r="H6" s="491"/>
      <c r="I6" s="486" t="s">
        <v>6</v>
      </c>
      <c r="J6" s="487"/>
      <c r="K6" s="491" t="s">
        <v>5</v>
      </c>
      <c r="L6" s="491"/>
      <c r="M6" s="491" t="s">
        <v>5</v>
      </c>
      <c r="N6" s="491"/>
      <c r="O6" s="491" t="s">
        <v>5</v>
      </c>
      <c r="P6" s="491"/>
      <c r="Q6" s="494" t="s">
        <v>126</v>
      </c>
      <c r="R6" s="495"/>
      <c r="S6" s="491" t="s">
        <v>5</v>
      </c>
      <c r="T6" s="491"/>
      <c r="U6" s="491" t="s">
        <v>5</v>
      </c>
      <c r="V6" s="491"/>
      <c r="W6" s="491" t="s">
        <v>5</v>
      </c>
      <c r="X6" s="491"/>
      <c r="Y6" s="491" t="s">
        <v>5</v>
      </c>
      <c r="Z6" s="491"/>
      <c r="AA6" s="491" t="s">
        <v>5</v>
      </c>
      <c r="AB6" s="491"/>
      <c r="AC6" s="486" t="s">
        <v>6</v>
      </c>
      <c r="AD6" s="487"/>
      <c r="AE6" s="491" t="s">
        <v>5</v>
      </c>
      <c r="AF6" s="491"/>
      <c r="AG6" s="491" t="s">
        <v>5</v>
      </c>
      <c r="AH6" s="491"/>
      <c r="AI6" s="491" t="s">
        <v>5</v>
      </c>
      <c r="AJ6" s="491"/>
      <c r="AK6" s="486" t="s">
        <v>6</v>
      </c>
      <c r="AL6" s="487"/>
      <c r="AM6" s="491" t="s">
        <v>5</v>
      </c>
      <c r="AN6" s="491"/>
      <c r="AO6" s="491" t="s">
        <v>5</v>
      </c>
      <c r="AP6" s="491"/>
      <c r="AQ6" s="491" t="s">
        <v>5</v>
      </c>
      <c r="AR6" s="491"/>
      <c r="AS6" s="486" t="s">
        <v>6</v>
      </c>
      <c r="AT6" s="487"/>
      <c r="AU6" s="491" t="s">
        <v>5</v>
      </c>
      <c r="AV6" s="491"/>
      <c r="AW6" s="491" t="s">
        <v>5</v>
      </c>
      <c r="AX6" s="491"/>
      <c r="AY6" s="481"/>
      <c r="AZ6" s="482"/>
    </row>
    <row r="7" spans="2:52" s="214" customFormat="1" ht="15" customHeight="1">
      <c r="B7" s="498"/>
      <c r="C7" s="216" t="s">
        <v>3</v>
      </c>
      <c r="D7" s="216" t="s">
        <v>4</v>
      </c>
      <c r="E7" s="216" t="s">
        <v>3</v>
      </c>
      <c r="F7" s="216" t="s">
        <v>4</v>
      </c>
      <c r="G7" s="216" t="s">
        <v>3</v>
      </c>
      <c r="H7" s="216" t="s">
        <v>4</v>
      </c>
      <c r="I7" s="216" t="s">
        <v>3</v>
      </c>
      <c r="J7" s="216" t="s">
        <v>4</v>
      </c>
      <c r="K7" s="216" t="s">
        <v>3</v>
      </c>
      <c r="L7" s="216" t="s">
        <v>4</v>
      </c>
      <c r="M7" s="216" t="s">
        <v>3</v>
      </c>
      <c r="N7" s="216" t="s">
        <v>4</v>
      </c>
      <c r="O7" s="216" t="s">
        <v>3</v>
      </c>
      <c r="P7" s="216" t="s">
        <v>4</v>
      </c>
      <c r="Q7" s="216" t="s">
        <v>3</v>
      </c>
      <c r="R7" s="216" t="s">
        <v>4</v>
      </c>
      <c r="S7" s="216" t="s">
        <v>3</v>
      </c>
      <c r="T7" s="216" t="s">
        <v>4</v>
      </c>
      <c r="U7" s="216" t="s">
        <v>3</v>
      </c>
      <c r="V7" s="216" t="s">
        <v>4</v>
      </c>
      <c r="W7" s="216" t="s">
        <v>3</v>
      </c>
      <c r="X7" s="216" t="s">
        <v>4</v>
      </c>
      <c r="Y7" s="216" t="s">
        <v>3</v>
      </c>
      <c r="Z7" s="216" t="s">
        <v>4</v>
      </c>
      <c r="AA7" s="216" t="s">
        <v>3</v>
      </c>
      <c r="AB7" s="216" t="s">
        <v>4</v>
      </c>
      <c r="AC7" s="216" t="s">
        <v>3</v>
      </c>
      <c r="AD7" s="216" t="s">
        <v>4</v>
      </c>
      <c r="AE7" s="216" t="s">
        <v>3</v>
      </c>
      <c r="AF7" s="216" t="s">
        <v>4</v>
      </c>
      <c r="AG7" s="216" t="s">
        <v>3</v>
      </c>
      <c r="AH7" s="216" t="s">
        <v>4</v>
      </c>
      <c r="AI7" s="216" t="s">
        <v>3</v>
      </c>
      <c r="AJ7" s="216" t="s">
        <v>4</v>
      </c>
      <c r="AK7" s="216" t="s">
        <v>3</v>
      </c>
      <c r="AL7" s="216" t="s">
        <v>4</v>
      </c>
      <c r="AM7" s="216" t="s">
        <v>3</v>
      </c>
      <c r="AN7" s="216" t="s">
        <v>4</v>
      </c>
      <c r="AO7" s="216" t="s">
        <v>3</v>
      </c>
      <c r="AP7" s="216" t="s">
        <v>4</v>
      </c>
      <c r="AQ7" s="216" t="s">
        <v>3</v>
      </c>
      <c r="AR7" s="216" t="s">
        <v>4</v>
      </c>
      <c r="AS7" s="216" t="s">
        <v>3</v>
      </c>
      <c r="AT7" s="216" t="s">
        <v>4</v>
      </c>
      <c r="AU7" s="216" t="s">
        <v>3</v>
      </c>
      <c r="AV7" s="216" t="s">
        <v>4</v>
      </c>
      <c r="AW7" s="216" t="s">
        <v>3</v>
      </c>
      <c r="AX7" s="216" t="s">
        <v>4</v>
      </c>
      <c r="AY7" s="216" t="s">
        <v>3</v>
      </c>
      <c r="AZ7" s="216" t="s">
        <v>4</v>
      </c>
    </row>
    <row r="8" spans="2:52" s="223" customFormat="1">
      <c r="B8" s="217" t="s">
        <v>33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9">
        <v>308000000</v>
      </c>
      <c r="N8" s="219">
        <v>266870383.69</v>
      </c>
      <c r="O8" s="220"/>
      <c r="P8" s="220"/>
      <c r="Q8" s="220"/>
      <c r="R8" s="220"/>
      <c r="S8" s="219">
        <v>69425008.879999995</v>
      </c>
      <c r="T8" s="219">
        <v>69425008.879999995</v>
      </c>
      <c r="U8" s="220"/>
      <c r="V8" s="220"/>
      <c r="W8" s="220"/>
      <c r="X8" s="218"/>
      <c r="Y8" s="218"/>
      <c r="Z8" s="218"/>
      <c r="AA8" s="219">
        <v>43628633</v>
      </c>
      <c r="AB8" s="219">
        <v>38972381.140000001</v>
      </c>
      <c r="AC8" s="221">
        <v>101800144</v>
      </c>
      <c r="AD8" s="221">
        <v>90935556.049999997</v>
      </c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19">
        <v>30772000</v>
      </c>
      <c r="AP8" s="219">
        <v>0</v>
      </c>
      <c r="AQ8" s="219">
        <v>61520253.859999999</v>
      </c>
      <c r="AR8" s="219">
        <v>16690102.77</v>
      </c>
      <c r="AS8" s="221">
        <v>114251900</v>
      </c>
      <c r="AT8" s="221">
        <v>30995905.149999999</v>
      </c>
      <c r="AU8" s="220"/>
      <c r="AV8" s="220"/>
      <c r="AW8" s="220"/>
      <c r="AX8" s="220"/>
      <c r="AY8" s="222">
        <f>C8+E8+G8+I8+K8+M8+O8+Q8+S8+U8+W8+Y8+AA8+AC8+AE8+AG8+AI8+AK8+AM8+AO8+AQ8+AS8+AU8+AW8</f>
        <v>729397939.74000001</v>
      </c>
      <c r="AZ8" s="222">
        <f>D8+F8+H8+J8+L8+N8+P8+R8+T8+V8+X8+Z8+AB8+AD8+AF8+AH8+AJ8+AL8+AN8+AP8+AR8+AT8+AV8+AX8</f>
        <v>513889337.67999995</v>
      </c>
    </row>
    <row r="9" spans="2:52" s="223" customFormat="1">
      <c r="B9" s="217" t="s">
        <v>0</v>
      </c>
      <c r="C9" s="218"/>
      <c r="D9" s="218"/>
      <c r="E9" s="219">
        <v>54245846.450000003</v>
      </c>
      <c r="F9" s="219">
        <v>0</v>
      </c>
      <c r="G9" s="220"/>
      <c r="H9" s="220"/>
      <c r="I9" s="220"/>
      <c r="J9" s="220"/>
      <c r="K9" s="218"/>
      <c r="L9" s="218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18"/>
      <c r="Y9" s="218"/>
      <c r="Z9" s="218"/>
      <c r="AA9" s="220"/>
      <c r="AB9" s="220"/>
      <c r="AC9" s="220"/>
      <c r="AD9" s="220"/>
      <c r="AE9" s="219">
        <v>11476500</v>
      </c>
      <c r="AF9" s="219">
        <v>0</v>
      </c>
      <c r="AG9" s="220"/>
      <c r="AH9" s="220"/>
      <c r="AI9" s="220"/>
      <c r="AJ9" s="220"/>
      <c r="AK9" s="220"/>
      <c r="AL9" s="220"/>
      <c r="AM9" s="220"/>
      <c r="AN9" s="220"/>
      <c r="AO9" s="219">
        <v>109531675.88</v>
      </c>
      <c r="AP9" s="219">
        <v>36317932.560000002</v>
      </c>
      <c r="AQ9" s="219">
        <v>59590213.850000001</v>
      </c>
      <c r="AR9" s="219">
        <v>0</v>
      </c>
      <c r="AS9" s="221">
        <v>110667540</v>
      </c>
      <c r="AT9" s="221">
        <v>0</v>
      </c>
      <c r="AU9" s="220"/>
      <c r="AV9" s="220"/>
      <c r="AW9" s="220"/>
      <c r="AX9" s="220"/>
      <c r="AY9" s="222">
        <f t="shared" ref="AY9:AY28" si="0">C9+E9+G9+I9+K9+M9+O9+Q9+S9+U9+W9+Y9+AA9+AC9+AE9+AG9+AI9+AK9+AM9+AO9+AQ9+AS9+AU9+AW9</f>
        <v>345511776.17999995</v>
      </c>
      <c r="AZ9" s="222">
        <f t="shared" ref="AZ9:AZ28" si="1">D9+F9+H9+J9+L9+N9+P9+R9+T9+V9+X9+Z9+AB9+AD9+AF9+AH9+AJ9+AL9+AN9+AP9+AR9+AT9+AV9+AX9</f>
        <v>36317932.560000002</v>
      </c>
    </row>
    <row r="10" spans="2:52" s="223" customFormat="1">
      <c r="B10" s="217" t="s">
        <v>34</v>
      </c>
      <c r="C10" s="218"/>
      <c r="D10" s="218"/>
      <c r="E10" s="219">
        <v>32680</v>
      </c>
      <c r="F10" s="219">
        <v>32680</v>
      </c>
      <c r="G10" s="220"/>
      <c r="H10" s="220"/>
      <c r="I10" s="220"/>
      <c r="J10" s="220"/>
      <c r="K10" s="220"/>
      <c r="L10" s="220"/>
      <c r="M10" s="220"/>
      <c r="N10" s="220"/>
      <c r="O10" s="219">
        <v>68039848.329999998</v>
      </c>
      <c r="P10" s="219">
        <v>68039848.329999998</v>
      </c>
      <c r="Q10" s="221">
        <v>25662000</v>
      </c>
      <c r="R10" s="221">
        <v>25662000</v>
      </c>
      <c r="S10" s="220"/>
      <c r="T10" s="220"/>
      <c r="U10" s="220"/>
      <c r="V10" s="220"/>
      <c r="W10" s="220"/>
      <c r="X10" s="218"/>
      <c r="Y10" s="218"/>
      <c r="Z10" s="218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2">
        <f t="shared" si="0"/>
        <v>93734528.329999998</v>
      </c>
      <c r="AZ10" s="222">
        <f t="shared" si="1"/>
        <v>93734528.329999998</v>
      </c>
    </row>
    <row r="11" spans="2:52" s="223" customFormat="1">
      <c r="B11" s="217" t="s">
        <v>9</v>
      </c>
      <c r="C11" s="218"/>
      <c r="D11" s="218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19">
        <v>28459752</v>
      </c>
      <c r="X11" s="219">
        <v>22587449.32</v>
      </c>
      <c r="Y11" s="218"/>
      <c r="Z11" s="218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2">
        <f t="shared" si="0"/>
        <v>28459752</v>
      </c>
      <c r="AZ11" s="222">
        <f t="shared" si="1"/>
        <v>22587449.32</v>
      </c>
    </row>
    <row r="12" spans="2:52" s="223" customFormat="1">
      <c r="B12" s="217" t="s">
        <v>11</v>
      </c>
      <c r="C12" s="218"/>
      <c r="D12" s="218"/>
      <c r="E12" s="219">
        <v>100000000</v>
      </c>
      <c r="F12" s="219">
        <v>100000000</v>
      </c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19">
        <v>22468990</v>
      </c>
      <c r="X12" s="219">
        <v>18426293.32</v>
      </c>
      <c r="Y12" s="218"/>
      <c r="Z12" s="218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19">
        <v>18459000</v>
      </c>
      <c r="AR12" s="219">
        <v>0</v>
      </c>
      <c r="AS12" s="221">
        <v>34281000</v>
      </c>
      <c r="AT12" s="221">
        <v>0</v>
      </c>
      <c r="AU12" s="220"/>
      <c r="AV12" s="220"/>
      <c r="AW12" s="220"/>
      <c r="AX12" s="220"/>
      <c r="AY12" s="222">
        <f t="shared" si="0"/>
        <v>175208990</v>
      </c>
      <c r="AZ12" s="222">
        <f t="shared" si="1"/>
        <v>118426293.31999999</v>
      </c>
    </row>
    <row r="13" spans="2:52" s="223" customFormat="1" ht="25.5">
      <c r="B13" s="217" t="s">
        <v>13</v>
      </c>
      <c r="C13" s="219">
        <v>55068553.399999999</v>
      </c>
      <c r="D13" s="219">
        <v>55068553.399999999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18"/>
      <c r="Y13" s="218"/>
      <c r="Z13" s="218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2">
        <f t="shared" si="0"/>
        <v>55068553.399999999</v>
      </c>
      <c r="AZ13" s="222">
        <f t="shared" si="1"/>
        <v>55068553.399999999</v>
      </c>
    </row>
    <row r="14" spans="2:52" s="223" customFormat="1" ht="25.5">
      <c r="B14" s="217" t="s">
        <v>65</v>
      </c>
      <c r="C14" s="218"/>
      <c r="D14" s="218"/>
      <c r="E14" s="219">
        <v>42438400</v>
      </c>
      <c r="F14" s="219">
        <v>7841430.1100000003</v>
      </c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18"/>
      <c r="Y14" s="218"/>
      <c r="Z14" s="218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19">
        <v>2228496</v>
      </c>
      <c r="AV14" s="219">
        <v>1187698</v>
      </c>
      <c r="AW14" s="220"/>
      <c r="AX14" s="220"/>
      <c r="AY14" s="222">
        <f t="shared" si="0"/>
        <v>44666896</v>
      </c>
      <c r="AZ14" s="222">
        <f t="shared" si="1"/>
        <v>9029128.1099999994</v>
      </c>
    </row>
    <row r="15" spans="2:52" s="223" customFormat="1" ht="25.5">
      <c r="B15" s="217" t="s">
        <v>41</v>
      </c>
      <c r="C15" s="218"/>
      <c r="D15" s="218"/>
      <c r="E15" s="220"/>
      <c r="F15" s="220"/>
      <c r="G15" s="219">
        <v>28885610</v>
      </c>
      <c r="H15" s="219">
        <v>28885610</v>
      </c>
      <c r="I15" s="221">
        <v>27783200</v>
      </c>
      <c r="J15" s="221">
        <v>27783200</v>
      </c>
      <c r="K15" s="219">
        <v>29135043.510000002</v>
      </c>
      <c r="L15" s="219">
        <v>21315507.960000001</v>
      </c>
      <c r="M15" s="220"/>
      <c r="N15" s="220"/>
      <c r="O15" s="220"/>
      <c r="P15" s="220"/>
      <c r="Q15" s="220"/>
      <c r="R15" s="220"/>
      <c r="S15" s="220"/>
      <c r="T15" s="220"/>
      <c r="U15" s="219">
        <v>251147318.40000001</v>
      </c>
      <c r="V15" s="219">
        <v>250096552.31999999</v>
      </c>
      <c r="W15" s="220"/>
      <c r="X15" s="218"/>
      <c r="Y15" s="219">
        <v>150250278.31</v>
      </c>
      <c r="Z15" s="219">
        <v>106176429.44</v>
      </c>
      <c r="AA15" s="219">
        <v>371310880</v>
      </c>
      <c r="AB15" s="219">
        <v>353032514.19</v>
      </c>
      <c r="AC15" s="221">
        <v>866392056</v>
      </c>
      <c r="AD15" s="221">
        <v>823742536.02999997</v>
      </c>
      <c r="AE15" s="220"/>
      <c r="AF15" s="220"/>
      <c r="AG15" s="220"/>
      <c r="AH15" s="220"/>
      <c r="AI15" s="219">
        <v>208561720</v>
      </c>
      <c r="AJ15" s="219">
        <v>173054452.06999999</v>
      </c>
      <c r="AK15" s="221">
        <v>387328900</v>
      </c>
      <c r="AL15" s="221">
        <v>321386833.87</v>
      </c>
      <c r="AM15" s="219">
        <v>25420175.489999998</v>
      </c>
      <c r="AN15" s="219">
        <v>993288.73</v>
      </c>
      <c r="AO15" s="220"/>
      <c r="AP15" s="220"/>
      <c r="AQ15" s="219">
        <v>64723399.990000002</v>
      </c>
      <c r="AR15" s="219">
        <v>27543513.68</v>
      </c>
      <c r="AS15" s="221">
        <v>120200600</v>
      </c>
      <c r="AT15" s="221">
        <v>51152239.710000001</v>
      </c>
      <c r="AU15" s="219">
        <v>5798514</v>
      </c>
      <c r="AV15" s="219">
        <v>2437353.04</v>
      </c>
      <c r="AW15" s="220"/>
      <c r="AX15" s="220"/>
      <c r="AY15" s="222">
        <f t="shared" si="0"/>
        <v>2536937695.6999998</v>
      </c>
      <c r="AZ15" s="222">
        <f t="shared" si="1"/>
        <v>2187600031.04</v>
      </c>
    </row>
    <row r="16" spans="2:52" s="223" customFormat="1" ht="25.5">
      <c r="B16" s="217" t="s">
        <v>16</v>
      </c>
      <c r="C16" s="218"/>
      <c r="D16" s="218"/>
      <c r="E16" s="219">
        <v>1200871.83</v>
      </c>
      <c r="F16" s="219">
        <v>1200871.83</v>
      </c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18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19">
        <v>6283680</v>
      </c>
      <c r="AV16" s="219">
        <v>1426546.7</v>
      </c>
      <c r="AW16" s="220"/>
      <c r="AX16" s="220"/>
      <c r="AY16" s="222">
        <f t="shared" si="0"/>
        <v>7484551.8300000001</v>
      </c>
      <c r="AZ16" s="222">
        <f t="shared" si="1"/>
        <v>2627418.5300000003</v>
      </c>
    </row>
    <row r="17" spans="2:53" s="223" customFormat="1" ht="25.5">
      <c r="B17" s="217" t="s">
        <v>45</v>
      </c>
      <c r="C17" s="218"/>
      <c r="D17" s="218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18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19">
        <v>12968846.15</v>
      </c>
      <c r="AR17" s="219">
        <v>0</v>
      </c>
      <c r="AS17" s="221">
        <v>24085000</v>
      </c>
      <c r="AT17" s="221">
        <v>0</v>
      </c>
      <c r="AU17" s="220"/>
      <c r="AV17" s="220"/>
      <c r="AW17" s="220"/>
      <c r="AX17" s="220"/>
      <c r="AY17" s="222">
        <f t="shared" si="0"/>
        <v>37053846.149999999</v>
      </c>
      <c r="AZ17" s="222">
        <f t="shared" si="1"/>
        <v>0</v>
      </c>
    </row>
    <row r="18" spans="2:53" s="223" customFormat="1" ht="25.5">
      <c r="B18" s="217" t="s">
        <v>19</v>
      </c>
      <c r="C18" s="218"/>
      <c r="D18" s="218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18"/>
      <c r="Y18" s="219">
        <v>28115500</v>
      </c>
      <c r="Z18" s="219">
        <v>20953630.280000001</v>
      </c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19">
        <v>13183423</v>
      </c>
      <c r="AV18" s="219">
        <v>4156540.15</v>
      </c>
      <c r="AW18" s="224">
        <v>17822317</v>
      </c>
      <c r="AX18" s="224">
        <v>4201391</v>
      </c>
      <c r="AY18" s="222">
        <f t="shared" si="0"/>
        <v>59121240</v>
      </c>
      <c r="AZ18" s="222">
        <f t="shared" si="1"/>
        <v>29311561.43</v>
      </c>
    </row>
    <row r="19" spans="2:53" s="223" customFormat="1" ht="25.5">
      <c r="B19" s="217" t="s">
        <v>20</v>
      </c>
      <c r="C19" s="218"/>
      <c r="D19" s="218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18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19">
        <v>8642286.1500000004</v>
      </c>
      <c r="AR19" s="219">
        <v>0</v>
      </c>
      <c r="AS19" s="221">
        <v>16049960</v>
      </c>
      <c r="AT19" s="221">
        <v>0</v>
      </c>
      <c r="AU19" s="220"/>
      <c r="AV19" s="220"/>
      <c r="AW19" s="220"/>
      <c r="AX19" s="220"/>
      <c r="AY19" s="222">
        <f t="shared" si="0"/>
        <v>24692246.149999999</v>
      </c>
      <c r="AZ19" s="222">
        <f t="shared" si="1"/>
        <v>0</v>
      </c>
    </row>
    <row r="20" spans="2:53" s="223" customFormat="1" ht="25.5">
      <c r="B20" s="217" t="s">
        <v>47</v>
      </c>
      <c r="C20" s="218"/>
      <c r="D20" s="218"/>
      <c r="E20" s="219">
        <v>28659535.010000002</v>
      </c>
      <c r="F20" s="219">
        <v>24865167.98</v>
      </c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18"/>
      <c r="Y20" s="218"/>
      <c r="Z20" s="218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2">
        <f t="shared" si="0"/>
        <v>28659535.010000002</v>
      </c>
      <c r="AZ20" s="222">
        <f t="shared" si="1"/>
        <v>24865167.98</v>
      </c>
    </row>
    <row r="21" spans="2:53" s="223" customFormat="1" ht="25.5">
      <c r="B21" s="217" t="s">
        <v>48</v>
      </c>
      <c r="C21" s="218"/>
      <c r="D21" s="218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18"/>
      <c r="Y21" s="218"/>
      <c r="Z21" s="218"/>
      <c r="AA21" s="220"/>
      <c r="AB21" s="220"/>
      <c r="AC21" s="220"/>
      <c r="AD21" s="220"/>
      <c r="AE21" s="220"/>
      <c r="AF21" s="220"/>
      <c r="AG21" s="219">
        <v>144708507.33000001</v>
      </c>
      <c r="AH21" s="219">
        <v>121812754.34</v>
      </c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2">
        <f t="shared" si="0"/>
        <v>144708507.33000001</v>
      </c>
      <c r="AZ21" s="222">
        <f t="shared" si="1"/>
        <v>121812754.34</v>
      </c>
    </row>
    <row r="22" spans="2:53" s="223" customFormat="1" ht="25.5">
      <c r="B22" s="217" t="s">
        <v>49</v>
      </c>
      <c r="C22" s="218"/>
      <c r="D22" s="218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19">
        <v>12599311.77</v>
      </c>
      <c r="P22" s="219">
        <v>12599311.77</v>
      </c>
      <c r="Q22" s="221">
        <v>17108000</v>
      </c>
      <c r="R22" s="221">
        <v>17108000</v>
      </c>
      <c r="S22" s="220"/>
      <c r="T22" s="220"/>
      <c r="U22" s="220"/>
      <c r="V22" s="220"/>
      <c r="W22" s="220"/>
      <c r="X22" s="218"/>
      <c r="Y22" s="218"/>
      <c r="Z22" s="218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2">
        <f t="shared" si="0"/>
        <v>29707311.77</v>
      </c>
      <c r="AZ22" s="222">
        <f t="shared" si="1"/>
        <v>29707311.77</v>
      </c>
    </row>
    <row r="23" spans="2:53" s="223" customFormat="1" ht="25.5">
      <c r="B23" s="217" t="s">
        <v>50</v>
      </c>
      <c r="C23" s="218"/>
      <c r="D23" s="218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18"/>
      <c r="Y23" s="218"/>
      <c r="Z23" s="218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19">
        <v>6805685</v>
      </c>
      <c r="AV23" s="219">
        <v>1907380.44</v>
      </c>
      <c r="AW23" s="224">
        <v>15202016</v>
      </c>
      <c r="AX23" s="224">
        <v>6840907.4900000002</v>
      </c>
      <c r="AY23" s="222">
        <f t="shared" si="0"/>
        <v>22007701</v>
      </c>
      <c r="AZ23" s="222">
        <f t="shared" si="1"/>
        <v>8748287.9299999997</v>
      </c>
    </row>
    <row r="24" spans="2:53" s="223" customFormat="1" ht="25.5">
      <c r="B24" s="217" t="s">
        <v>21</v>
      </c>
      <c r="C24" s="218"/>
      <c r="D24" s="218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18"/>
      <c r="Y24" s="218"/>
      <c r="Z24" s="218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19">
        <v>5817077</v>
      </c>
      <c r="AV24" s="219">
        <v>3684826</v>
      </c>
      <c r="AW24" s="220"/>
      <c r="AX24" s="220"/>
      <c r="AY24" s="222">
        <f t="shared" si="0"/>
        <v>5817077</v>
      </c>
      <c r="AZ24" s="222">
        <f t="shared" si="1"/>
        <v>3684826</v>
      </c>
    </row>
    <row r="25" spans="2:53" s="223" customFormat="1" ht="25.5">
      <c r="B25" s="217" t="s">
        <v>22</v>
      </c>
      <c r="C25" s="218"/>
      <c r="D25" s="218"/>
      <c r="E25" s="219">
        <v>30484329.34</v>
      </c>
      <c r="F25" s="219">
        <v>30484329.34</v>
      </c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18"/>
      <c r="Y25" s="218"/>
      <c r="Z25" s="218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2">
        <f t="shared" si="0"/>
        <v>30484329.34</v>
      </c>
      <c r="AZ25" s="222">
        <f t="shared" si="1"/>
        <v>30484329.34</v>
      </c>
    </row>
    <row r="26" spans="2:53" s="223" customFormat="1" ht="25.5">
      <c r="B26" s="217" t="s">
        <v>52</v>
      </c>
      <c r="C26" s="218"/>
      <c r="D26" s="218"/>
      <c r="E26" s="219">
        <v>84166146.590000004</v>
      </c>
      <c r="F26" s="219">
        <v>84166144.900000006</v>
      </c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18"/>
      <c r="Y26" s="218"/>
      <c r="Z26" s="218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2">
        <f t="shared" si="0"/>
        <v>84166146.590000004</v>
      </c>
      <c r="AZ26" s="222">
        <f t="shared" si="1"/>
        <v>84166144.900000006</v>
      </c>
    </row>
    <row r="27" spans="2:53" s="223" customFormat="1" ht="25.5">
      <c r="B27" s="217" t="s">
        <v>53</v>
      </c>
      <c r="C27" s="218"/>
      <c r="D27" s="218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18"/>
      <c r="Y27" s="218"/>
      <c r="Z27" s="218"/>
      <c r="AA27" s="220"/>
      <c r="AB27" s="220"/>
      <c r="AC27" s="220"/>
      <c r="AD27" s="220"/>
      <c r="AE27" s="220"/>
      <c r="AF27" s="220"/>
      <c r="AG27" s="219">
        <v>73744736.920000002</v>
      </c>
      <c r="AH27" s="219">
        <v>73744736.920000002</v>
      </c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2">
        <f t="shared" si="0"/>
        <v>73744736.920000002</v>
      </c>
      <c r="AZ27" s="222">
        <f t="shared" si="1"/>
        <v>73744736.920000002</v>
      </c>
    </row>
    <row r="28" spans="2:53" s="223" customFormat="1">
      <c r="B28" s="217" t="s">
        <v>56</v>
      </c>
      <c r="C28" s="225"/>
      <c r="D28" s="218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18"/>
      <c r="Y28" s="219">
        <v>389803407</v>
      </c>
      <c r="Z28" s="219">
        <v>0</v>
      </c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2">
        <f t="shared" si="0"/>
        <v>389803407</v>
      </c>
      <c r="AZ28" s="222">
        <f t="shared" si="1"/>
        <v>0</v>
      </c>
    </row>
    <row r="29" spans="2:53" s="223" customFormat="1">
      <c r="B29" s="226" t="s">
        <v>54</v>
      </c>
      <c r="C29" s="227">
        <f>SUM(C8:C28)</f>
        <v>55068553.399999999</v>
      </c>
      <c r="D29" s="228">
        <f t="shared" ref="D29:AV29" si="2">SUM(D8:D28)</f>
        <v>55068553.399999999</v>
      </c>
      <c r="E29" s="228">
        <f t="shared" si="2"/>
        <v>341227809.22000003</v>
      </c>
      <c r="F29" s="228">
        <f t="shared" si="2"/>
        <v>248590624.16</v>
      </c>
      <c r="G29" s="228">
        <f t="shared" si="2"/>
        <v>28885610</v>
      </c>
      <c r="H29" s="228">
        <f t="shared" si="2"/>
        <v>28885610</v>
      </c>
      <c r="I29" s="228">
        <f t="shared" ref="I29" si="3">SUM(I8:I28)</f>
        <v>27783200</v>
      </c>
      <c r="J29" s="228">
        <f t="shared" ref="J29" si="4">SUM(J8:J28)</f>
        <v>27783200</v>
      </c>
      <c r="K29" s="228">
        <f t="shared" si="2"/>
        <v>29135043.510000002</v>
      </c>
      <c r="L29" s="228">
        <f t="shared" si="2"/>
        <v>21315507.960000001</v>
      </c>
      <c r="M29" s="228">
        <f t="shared" si="2"/>
        <v>308000000</v>
      </c>
      <c r="N29" s="228">
        <f t="shared" si="2"/>
        <v>266870383.69</v>
      </c>
      <c r="O29" s="228">
        <f t="shared" si="2"/>
        <v>80639160.099999994</v>
      </c>
      <c r="P29" s="228">
        <f t="shared" si="2"/>
        <v>80639160.099999994</v>
      </c>
      <c r="Q29" s="228">
        <f t="shared" ref="Q29" si="5">SUM(Q8:Q28)</f>
        <v>42770000</v>
      </c>
      <c r="R29" s="228">
        <f t="shared" ref="R29" si="6">SUM(R8:R28)</f>
        <v>42770000</v>
      </c>
      <c r="S29" s="228">
        <f t="shared" si="2"/>
        <v>69425008.879999995</v>
      </c>
      <c r="T29" s="228">
        <f t="shared" si="2"/>
        <v>69425008.879999995</v>
      </c>
      <c r="U29" s="228">
        <f t="shared" si="2"/>
        <v>251147318.40000001</v>
      </c>
      <c r="V29" s="228">
        <f t="shared" si="2"/>
        <v>250096552.31999999</v>
      </c>
      <c r="W29" s="228">
        <f t="shared" si="2"/>
        <v>50928742</v>
      </c>
      <c r="X29" s="228">
        <f t="shared" si="2"/>
        <v>41013742.640000001</v>
      </c>
      <c r="Y29" s="228">
        <f t="shared" si="2"/>
        <v>568169185.30999994</v>
      </c>
      <c r="Z29" s="228">
        <f t="shared" si="2"/>
        <v>127130059.72</v>
      </c>
      <c r="AA29" s="228">
        <f t="shared" si="2"/>
        <v>414939513</v>
      </c>
      <c r="AB29" s="228">
        <f t="shared" si="2"/>
        <v>392004895.32999998</v>
      </c>
      <c r="AC29" s="228">
        <f t="shared" ref="AC29" si="7">SUM(AC8:AC28)</f>
        <v>968192200</v>
      </c>
      <c r="AD29" s="228">
        <f t="shared" ref="AD29" si="8">SUM(AD8:AD28)</f>
        <v>914678092.07999992</v>
      </c>
      <c r="AE29" s="228">
        <f t="shared" si="2"/>
        <v>11476500</v>
      </c>
      <c r="AF29" s="228">
        <f t="shared" si="2"/>
        <v>0</v>
      </c>
      <c r="AG29" s="228">
        <f t="shared" si="2"/>
        <v>218453244.25</v>
      </c>
      <c r="AH29" s="228">
        <f t="shared" si="2"/>
        <v>195557491.25999999</v>
      </c>
      <c r="AI29" s="228">
        <f t="shared" si="2"/>
        <v>208561720</v>
      </c>
      <c r="AJ29" s="228">
        <f t="shared" si="2"/>
        <v>173054452.06999999</v>
      </c>
      <c r="AK29" s="228">
        <f t="shared" ref="AK29" si="9">SUM(AK8:AK28)</f>
        <v>387328900</v>
      </c>
      <c r="AL29" s="228">
        <f t="shared" ref="AL29" si="10">SUM(AL8:AL28)</f>
        <v>321386833.87</v>
      </c>
      <c r="AM29" s="228">
        <f t="shared" si="2"/>
        <v>25420175.489999998</v>
      </c>
      <c r="AN29" s="228">
        <f t="shared" si="2"/>
        <v>993288.73</v>
      </c>
      <c r="AO29" s="228">
        <f t="shared" si="2"/>
        <v>140303675.88</v>
      </c>
      <c r="AP29" s="228">
        <f t="shared" si="2"/>
        <v>36317932.560000002</v>
      </c>
      <c r="AQ29" s="228">
        <f t="shared" si="2"/>
        <v>225904000.00000003</v>
      </c>
      <c r="AR29" s="228">
        <f t="shared" si="2"/>
        <v>44233616.450000003</v>
      </c>
      <c r="AS29" s="228">
        <f t="shared" ref="AS29" si="11">SUM(AS8:AS28)</f>
        <v>419536000</v>
      </c>
      <c r="AT29" s="228">
        <f t="shared" ref="AT29" si="12">SUM(AT8:AT28)</f>
        <v>82148144.859999999</v>
      </c>
      <c r="AU29" s="228">
        <f t="shared" si="2"/>
        <v>40116875</v>
      </c>
      <c r="AV29" s="228">
        <f t="shared" si="2"/>
        <v>14800344.33</v>
      </c>
      <c r="AW29" s="228">
        <f t="shared" ref="AW29" si="13">SUM(AW8:AW28)</f>
        <v>33024333</v>
      </c>
      <c r="AX29" s="228">
        <f t="shared" ref="AX29" si="14">SUM(AX8:AX28)</f>
        <v>11042298.49</v>
      </c>
      <c r="AY29" s="228">
        <f t="shared" ref="AY29" si="15">SUM(AY8:AY28)</f>
        <v>4946436767.4400015</v>
      </c>
      <c r="AZ29" s="228">
        <f t="shared" ref="AZ29" si="16">SUM(AZ8:AZ28)</f>
        <v>3445805792.9000006</v>
      </c>
    </row>
    <row r="30" spans="2:53" s="223" customFormat="1">
      <c r="B30" s="229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</row>
    <row r="31" spans="2:53" s="223" customFormat="1">
      <c r="B31" s="231"/>
      <c r="C31" s="23">
        <v>55068553.399999999</v>
      </c>
      <c r="D31" s="23">
        <v>55068553.399999999</v>
      </c>
      <c r="E31" s="23">
        <v>341227809.22000003</v>
      </c>
      <c r="F31" s="23">
        <v>248590624.16</v>
      </c>
      <c r="G31" s="232">
        <v>28885610</v>
      </c>
      <c r="H31" s="232">
        <v>28885610</v>
      </c>
      <c r="I31" s="232">
        <v>27783200</v>
      </c>
      <c r="J31" s="232">
        <v>27783200</v>
      </c>
      <c r="K31" s="23">
        <v>29135043.510000002</v>
      </c>
      <c r="L31" s="23">
        <v>21315507.960000001</v>
      </c>
      <c r="M31" s="23">
        <v>308000000</v>
      </c>
      <c r="N31" s="23">
        <v>266870383.69</v>
      </c>
      <c r="O31" s="232">
        <v>80639160.099999994</v>
      </c>
      <c r="P31" s="232">
        <v>80639160.099999994</v>
      </c>
      <c r="Q31" s="232">
        <v>42770000</v>
      </c>
      <c r="R31" s="232">
        <v>42770000</v>
      </c>
      <c r="S31" s="23">
        <v>69425008.879999995</v>
      </c>
      <c r="T31" s="23">
        <v>69425008.879999995</v>
      </c>
      <c r="U31" s="23">
        <v>251147318.40000001</v>
      </c>
      <c r="V31" s="23">
        <v>250096552.31999999</v>
      </c>
      <c r="W31" s="23">
        <v>50928742</v>
      </c>
      <c r="X31" s="23">
        <v>41013742.640000001</v>
      </c>
      <c r="Y31" s="23">
        <v>568169185.30999994</v>
      </c>
      <c r="Z31" s="23">
        <v>127130059.72</v>
      </c>
      <c r="AA31" s="23">
        <v>414939513</v>
      </c>
      <c r="AB31" s="23">
        <v>392004895.32999998</v>
      </c>
      <c r="AC31" s="23">
        <v>968192200</v>
      </c>
      <c r="AD31" s="23">
        <v>914678092.07999992</v>
      </c>
      <c r="AE31" s="23">
        <v>11476500</v>
      </c>
      <c r="AF31" s="23">
        <v>0</v>
      </c>
      <c r="AG31" s="23">
        <v>218453244.25</v>
      </c>
      <c r="AH31" s="23">
        <v>195557491.25999999</v>
      </c>
      <c r="AI31" s="232">
        <v>208561720</v>
      </c>
      <c r="AJ31" s="232">
        <v>173054452.06999999</v>
      </c>
      <c r="AK31" s="232">
        <v>387328900</v>
      </c>
      <c r="AL31" s="232">
        <v>321386833.87</v>
      </c>
      <c r="AM31" s="23">
        <v>25420175.489999998</v>
      </c>
      <c r="AN31" s="23">
        <v>993288.73</v>
      </c>
      <c r="AO31" s="23">
        <v>140303675.88</v>
      </c>
      <c r="AP31" s="23">
        <v>36317932.560000002</v>
      </c>
      <c r="AQ31" s="232">
        <v>225904000.00000003</v>
      </c>
      <c r="AR31" s="232">
        <v>44233616.450000003</v>
      </c>
      <c r="AS31" s="232">
        <v>419536000</v>
      </c>
      <c r="AT31" s="232">
        <v>82148144.859999999</v>
      </c>
      <c r="AU31" s="23">
        <v>40116875</v>
      </c>
      <c r="AV31" s="23">
        <v>14800344.33</v>
      </c>
      <c r="AW31" s="23">
        <v>33024333</v>
      </c>
      <c r="AX31" s="23">
        <v>11042298.49</v>
      </c>
      <c r="AY31" s="232">
        <v>4946436767.4400015</v>
      </c>
      <c r="AZ31" s="232">
        <v>3445805792.9000006</v>
      </c>
      <c r="BA31" s="232">
        <v>0</v>
      </c>
    </row>
    <row r="32" spans="2:53" s="223" customFormat="1">
      <c r="B32" s="231"/>
      <c r="C32" s="232"/>
      <c r="D32" s="233"/>
      <c r="E32" s="233"/>
      <c r="F32" s="233"/>
      <c r="G32" s="23">
        <v>56668810</v>
      </c>
      <c r="H32" s="238">
        <v>56668810</v>
      </c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8">
        <v>595890620</v>
      </c>
      <c r="AJ32" s="238">
        <v>494441285.94</v>
      </c>
      <c r="AK32" s="230"/>
      <c r="AL32" s="230"/>
      <c r="AM32" s="230"/>
      <c r="AN32" s="230"/>
      <c r="AO32" s="230"/>
      <c r="AP32" s="230"/>
      <c r="AQ32" s="238">
        <v>645440000</v>
      </c>
      <c r="AR32" s="238">
        <v>126381761.31</v>
      </c>
      <c r="AS32" s="230"/>
      <c r="AT32" s="230"/>
      <c r="AU32" s="230"/>
      <c r="AV32" s="230"/>
      <c r="AW32" s="230"/>
      <c r="AX32" s="230"/>
    </row>
    <row r="33" spans="2:16">
      <c r="B33" s="234"/>
      <c r="C33" s="235"/>
      <c r="D33" s="236"/>
      <c r="E33" s="236"/>
      <c r="F33" s="236"/>
      <c r="G33" s="236"/>
      <c r="O33" s="239">
        <v>123409160.09999999</v>
      </c>
      <c r="P33" s="239">
        <v>123409160.09999999</v>
      </c>
    </row>
    <row r="34" spans="2:16">
      <c r="B34" s="237"/>
      <c r="C34" s="236"/>
      <c r="D34" s="236"/>
      <c r="E34" s="236"/>
      <c r="F34" s="236"/>
      <c r="G34" s="236"/>
    </row>
    <row r="35" spans="2:16">
      <c r="B35" s="237"/>
      <c r="C35" s="236"/>
      <c r="D35" s="236"/>
      <c r="E35" s="236"/>
      <c r="F35" s="236"/>
      <c r="G35" s="236"/>
    </row>
    <row r="36" spans="2:16">
      <c r="B36" s="237"/>
      <c r="C36" s="236"/>
      <c r="D36" s="236"/>
      <c r="E36" s="236"/>
      <c r="F36" s="236"/>
      <c r="G36" s="236"/>
    </row>
  </sheetData>
  <mergeCells count="66">
    <mergeCell ref="B4:B7"/>
    <mergeCell ref="G4:J4"/>
    <mergeCell ref="K5:L5"/>
    <mergeCell ref="K4:L4"/>
    <mergeCell ref="K6:L6"/>
    <mergeCell ref="E5:F5"/>
    <mergeCell ref="E4:F4"/>
    <mergeCell ref="E6:F6"/>
    <mergeCell ref="G6:H6"/>
    <mergeCell ref="C5:D5"/>
    <mergeCell ref="C4:D4"/>
    <mergeCell ref="C6:D6"/>
    <mergeCell ref="M5:N5"/>
    <mergeCell ref="M4:N4"/>
    <mergeCell ref="M6:N6"/>
    <mergeCell ref="O6:P6"/>
    <mergeCell ref="S5:T5"/>
    <mergeCell ref="S6:T6"/>
    <mergeCell ref="S4:T4"/>
    <mergeCell ref="O5:R5"/>
    <mergeCell ref="Q6:R6"/>
    <mergeCell ref="AE5:AF5"/>
    <mergeCell ref="AE4:AF4"/>
    <mergeCell ref="AG5:AH5"/>
    <mergeCell ref="U5:V5"/>
    <mergeCell ref="U4:V4"/>
    <mergeCell ref="W5:X5"/>
    <mergeCell ref="W4:X4"/>
    <mergeCell ref="Y5:Z5"/>
    <mergeCell ref="Y4:Z4"/>
    <mergeCell ref="AA5:AB5"/>
    <mergeCell ref="AC5:AD5"/>
    <mergeCell ref="AA4:AB4"/>
    <mergeCell ref="AC4:AD4"/>
    <mergeCell ref="U6:V6"/>
    <mergeCell ref="W6:X6"/>
    <mergeCell ref="Y6:Z6"/>
    <mergeCell ref="AA6:AB6"/>
    <mergeCell ref="AE6:AF6"/>
    <mergeCell ref="AS6:AT6"/>
    <mergeCell ref="AG6:AH6"/>
    <mergeCell ref="AI6:AJ6"/>
    <mergeCell ref="AM6:AN6"/>
    <mergeCell ref="AO6:AP6"/>
    <mergeCell ref="AQ6:AR6"/>
    <mergeCell ref="AQ5:AT5"/>
    <mergeCell ref="AQ4:AT4"/>
    <mergeCell ref="AM5:AN5"/>
    <mergeCell ref="AO5:AP5"/>
    <mergeCell ref="AU5:AV5"/>
    <mergeCell ref="AY4:AZ6"/>
    <mergeCell ref="O4:R4"/>
    <mergeCell ref="I6:J6"/>
    <mergeCell ref="G5:J5"/>
    <mergeCell ref="AC6:AD6"/>
    <mergeCell ref="AI5:AL5"/>
    <mergeCell ref="AK6:AL6"/>
    <mergeCell ref="AU6:AV6"/>
    <mergeCell ref="AW5:AX5"/>
    <mergeCell ref="AW6:AX6"/>
    <mergeCell ref="AG4:AH4"/>
    <mergeCell ref="AM4:AN4"/>
    <mergeCell ref="AO4:AP4"/>
    <mergeCell ref="AU4:AV4"/>
    <mergeCell ref="AW4:AX4"/>
    <mergeCell ref="AI4:AL4"/>
  </mergeCells>
  <pageMargins left="0.15748031496062992" right="0.15748031496062992" top="0.74803149606299213" bottom="0.74803149606299213" header="0.31496062992125984" footer="0.31496062992125984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13</vt:i4>
      </vt:variant>
    </vt:vector>
  </HeadingPairs>
  <TitlesOfParts>
    <vt:vector size="35" baseType="lpstr">
      <vt:lpstr>Итоги</vt:lpstr>
      <vt:lpstr>все мо</vt:lpstr>
      <vt:lpstr>705</vt:lpstr>
      <vt:lpstr>706</vt:lpstr>
      <vt:lpstr>707</vt:lpstr>
      <vt:lpstr>709</vt:lpstr>
      <vt:lpstr>710</vt:lpstr>
      <vt:lpstr>711</vt:lpstr>
      <vt:lpstr>712</vt:lpstr>
      <vt:lpstr>713</vt:lpstr>
      <vt:lpstr>714</vt:lpstr>
      <vt:lpstr>716</vt:lpstr>
      <vt:lpstr>717</vt:lpstr>
      <vt:lpstr>718</vt:lpstr>
      <vt:lpstr>724</vt:lpstr>
      <vt:lpstr>729</vt:lpstr>
      <vt:lpstr>730</vt:lpstr>
      <vt:lpstr>732</vt:lpstr>
      <vt:lpstr>733</vt:lpstr>
      <vt:lpstr>734</vt:lpstr>
      <vt:lpstr>777</vt:lpstr>
      <vt:lpstr>806</vt:lpstr>
      <vt:lpstr>'706'!Заголовки_для_печати</vt:lpstr>
      <vt:lpstr>'707'!Заголовки_для_печати</vt:lpstr>
      <vt:lpstr>'710'!Заголовки_для_печати</vt:lpstr>
      <vt:lpstr>'712'!Заголовки_для_печати</vt:lpstr>
      <vt:lpstr>'716'!Заголовки_для_печати</vt:lpstr>
      <vt:lpstr>'733'!Заголовки_для_печати</vt:lpstr>
      <vt:lpstr>'806'!Заголовки_для_печати</vt:lpstr>
      <vt:lpstr>'все мо'!Заголовки_для_печати</vt:lpstr>
      <vt:lpstr>'711'!Область_печати</vt:lpstr>
      <vt:lpstr>'716'!Область_печати</vt:lpstr>
      <vt:lpstr>'733'!Область_печати</vt:lpstr>
      <vt:lpstr>'777'!Область_печати</vt:lpstr>
      <vt:lpstr>Итоги!Область_печати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Tishkova</dc:creator>
  <cp:lastModifiedBy>Tishkova</cp:lastModifiedBy>
  <cp:lastPrinted>2019-06-03T11:11:07Z</cp:lastPrinted>
  <dcterms:created xsi:type="dcterms:W3CDTF">2019-03-26T12:31:53Z</dcterms:created>
  <dcterms:modified xsi:type="dcterms:W3CDTF">2019-06-03T11:30:21Z</dcterms:modified>
</cp:coreProperties>
</file>