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36" windowWidth="15480" windowHeight="9936" activeTab="0"/>
  </bookViews>
  <sheets>
    <sheet name="Лист 1" sheetId="1" r:id="rId1"/>
  </sheet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1'!$A$1:$I$395</definedName>
  </definedNames>
  <calcPr fullCalcOnLoad="1"/>
</workbook>
</file>

<file path=xl/sharedStrings.xml><?xml version="1.0" encoding="utf-8"?>
<sst xmlns="http://schemas.openxmlformats.org/spreadsheetml/2006/main" count="610" uniqueCount="507">
  <si>
    <t>тыс. рублей</t>
  </si>
  <si>
    <t>№ п/п</t>
  </si>
  <si>
    <t>Направление расходов</t>
  </si>
  <si>
    <t>Предложения по сокращению расходов
(2019 год)</t>
  </si>
  <si>
    <t>Предложения по увеличению расходов 
(2019 год)</t>
  </si>
  <si>
    <t>Предложения по сокращению расходов
(2020 год)</t>
  </si>
  <si>
    <t>Предложения по увеличению расходов 
(2020 год)</t>
  </si>
  <si>
    <t>Предложения по сокращению расходов
(2021 год)</t>
  </si>
  <si>
    <t>Предложения по увеличению расходов 
(2021 год)</t>
  </si>
  <si>
    <t>Предложения по перераспределению средств в расходной части областного бюджета в 2019-2021 годах в пределах общего объема бюджетных ассигнований, 
предусмотренных главным распорядителям средств областного бюджета</t>
  </si>
  <si>
    <t>Итого:</t>
  </si>
  <si>
    <t>ВСЕГО:</t>
  </si>
  <si>
    <t>Министерство образования и науки Самарской области</t>
  </si>
  <si>
    <t>Министерство экономического развития и инвестиций Самарской области</t>
  </si>
  <si>
    <t>Министерство промышленности и торговли Самарской области</t>
  </si>
  <si>
    <t>Имущественный взнос в некоммерческую организацию - фонд "Государственный фонд развития промышленности Самарской области"</t>
  </si>
  <si>
    <t>Министерство промышленности и торговли Самарской области
Министерство транспорта и автомобильных дорог Самарской области</t>
  </si>
  <si>
    <t>Департамент информационных технологий и связи Самарской области</t>
  </si>
  <si>
    <t>Министерство транспорта и автомобильных дорог Самарской области</t>
  </si>
  <si>
    <t>Министерство управления финансами Самарской области</t>
  </si>
  <si>
    <t>Дотации на стимулирование качества управления муниципальными финансами (в части роста налогового потенциала территории муниципального образования в связи с осуществлением органами местного самоуправления муниципальных образований в Самарской области деятельности по привлечению инвестиций)</t>
  </si>
  <si>
    <t>Субсидии местным бюджетам для софинансирования расходных обязательств по вопросам местного значения, предоставляемые с учётом выполнения показателей социально-экономического развития</t>
  </si>
  <si>
    <t>Департамент охоты и рыболовства Самарской области</t>
  </si>
  <si>
    <t>Проектирование и строительство здания детской поликлиники на 500 посещений в смену в г.о. Самара по адресу: г. Самара, в границах улиц Н.Панова, Часовой и Ерошевского</t>
  </si>
  <si>
    <t>Строительство детского сада "Жилой район "Волгарь" в Куйбышевском районе г.о. Самара. 14 квартал. 4 микрорайон. Детский сад"</t>
  </si>
  <si>
    <t>Детский сад общеразвивающего вида на 294 места с бассейном, расположенный по адресу: Самарская область, Волжский район, сельское поселение Черноречье, микрорайон "Южный город" 6 очередь</t>
  </si>
  <si>
    <t>Проектирование и строительство здания театра-студии "Грань" в г.о. Новокуйбышевск</t>
  </si>
  <si>
    <t>Проектирование и строительство жилого корпуса с пищеблоком государственного бюджетного учреждения Самарской области «Большераковский пансионат для инвалидов (психоневрологический интернат)»</t>
  </si>
  <si>
    <t>Предоставление субсидий из областного бюджета бюджету г.о. Сызрань в целях софинансирования расходных обязательств по строительству новых корпусов в детском лагере "Планета дружбы" г.о. Сызрань</t>
  </si>
  <si>
    <t>Предоставление иных межбюджетных трансфертов из областного бюджета местным бюджетам на исполнение органами местного самоуправления в Самарской области актов государственных органов по обеспечению жилыми помещениями граждан, проживающих в аварийном жилищном фонде на территории Самарской области</t>
  </si>
  <si>
    <t>Проектирование и реконструкция здания Самарского театра юного зрителя "СамАрт", 
II пусковой комплекс</t>
  </si>
  <si>
    <t>Строительство поликлиники на 700 посещений в смену в пос. Волгарь Куйбышевского района г.Самары</t>
  </si>
  <si>
    <t>Исполнение обязательств в случае нарушения условий соглашений (договоров) о предоставлении субсидии бюджетам субъектов Российской Федерации из федерального бюджета</t>
  </si>
  <si>
    <t>Предоставление из областного бюджета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– производителям товаров, работ, услуг на возмещение затрат, понесенных ими в связи с выполнением работ, оказанием услуг по строительству проблемных объектов, в части расходов на коммунальную инфраструктуру</t>
  </si>
  <si>
    <t>Уплата налога на имущество организации и земельного налога</t>
  </si>
  <si>
    <t>Содержание объектов, введенных в эксплуатацию, но не переданных балансодержателю, объектов, строительство которых временно приостановлено или законсервировано, а также объектов, находящихся в экспериментальной эксплуатации</t>
  </si>
  <si>
    <t xml:space="preserve">Предоставление субсидии бюджету городского округа Тольятти на проектирование и строительство физкультурно-спортивного комплекса в 21 квартале Автозаводского района для МБУДО СДЮСШОР № 7 «Акробат»
</t>
  </si>
  <si>
    <t>Проектирование и строительство объекта: "Детский сад на 120 мест", расположенного по ул. Садовой в г. Нефтегорске Самарской области</t>
  </si>
  <si>
    <t>Детский сад на 120 мест с внутриплощадочными инженерными сетями в г. Тольятти г.о. Тольятти Самарской области</t>
  </si>
  <si>
    <t>Проектирование и строительство детской поликлиники на 150 посещений ГБУЗ СО «Сызранская городская больница № 1»</t>
  </si>
  <si>
    <t>Общеобразовательная школа на 1200 мест по адресу: Самарская область, г. Самара, Красноглинский район, пос. Мехзавод, квартал 1</t>
  </si>
  <si>
    <t>Министерство строительства Самарской области</t>
  </si>
  <si>
    <t>Министерство здравоохранения Самарской области</t>
  </si>
  <si>
    <t>В связи с востребованностью услуг по трансплантации органов планируется увеличить число квот на 15 ед.</t>
  </si>
  <si>
    <t>Обеспечение деятельности министерства здравоохранения Самарской области</t>
  </si>
  <si>
    <t>Министерство имущественных отношений Самарской области</t>
  </si>
  <si>
    <t>Обеспечение охраны объектов, составляющих имущество казны Самарской области</t>
  </si>
  <si>
    <t>Проведение кадастровых работ в отношении земельных участков и объектов капитального строительства</t>
  </si>
  <si>
    <t>Проведение мероприятий по аудиту на государственных унитарных (казенных) предприятиях Самарской области</t>
  </si>
  <si>
    <t>Министерство лесного хозяйства, охраны окружающей среды и природопользования Самарской области</t>
  </si>
  <si>
    <t>Дошкольное образование</t>
  </si>
  <si>
    <t>Дополнительное образование</t>
  </si>
  <si>
    <t>Среднее профессиональное образование</t>
  </si>
  <si>
    <t>Дополнительное профессиональное образование</t>
  </si>
  <si>
    <t>Прочие учреждения в сфере образования</t>
  </si>
  <si>
    <t>Субвенции на дошкольное и общее образование</t>
  </si>
  <si>
    <t>Ежемесячное вознаграждение за выполнение функций классного руководителя</t>
  </si>
  <si>
    <t>Ежемесячная денежная выплата в размере 5 000 руб. молодым педагогическим работникам</t>
  </si>
  <si>
    <t>Ежемесячная выплата 3 700  руб. педагогам дошкольного образования</t>
  </si>
  <si>
    <t>Ежемесячная выплата  1 500 руб.  педагогам дополнительного образования</t>
  </si>
  <si>
    <t>Ежемесячная выплата  1500 руб.  педагогам работникам  среднего профессионального образования</t>
  </si>
  <si>
    <t>Социальное обеспечение детей-сирот, детей, оставшихся без попечения родителей, лиц из числа детей-сирот и лиц из числа детей, оставшихся без попечения родителей, а также инвалидов</t>
  </si>
  <si>
    <t>Стипендии в учреждениях среднего профессионального образования</t>
  </si>
  <si>
    <t>Методлитература педагогическим работникам</t>
  </si>
  <si>
    <t>Субсидии частным детским садам</t>
  </si>
  <si>
    <t>Субсидии частным школам</t>
  </si>
  <si>
    <t>Поддержка выпускников школ, поощренных медалью, в форме оплаты обучения в ВУЗе</t>
  </si>
  <si>
    <t>Гранты в форме субсидий некоммерческим организациям,  в соответствии с контрольными цифрами приема</t>
  </si>
  <si>
    <t>Приобретение основных средств</t>
  </si>
  <si>
    <t>Премии Губернатора Самарской области обучающимся образовательных учреждений среднего профессионального образования, победителям и призерам региональных, всероссийских и международных олимпиад</t>
  </si>
  <si>
    <t>Премии Губернатора Самарской области педагогическим работникам государственных образовательных учреждений среднего профессионального образования, подготовившим победителей и призеров региональных, всероссийских, международных олимпиад и конкурсов профессионального мастерства</t>
  </si>
  <si>
    <t>Содержание детей-сирот и детей, оставшихся без попечения родителей, детей-инвалидов, детей с ограниченными возможностями здоровья, детей с туберкулезной интоксикацией, за содержание которых в учреждениях плата с родителей не взимается</t>
  </si>
  <si>
    <t>Организация школьных перевозок</t>
  </si>
  <si>
    <t>Создание ключевых центров развития детей - национальный проект "Образование"</t>
  </si>
  <si>
    <t>Осуществление единовременных денежных выплат 9 500 рублей педагогическим работникам государственных учреждений дополнительного профессионального образования, а также государственным бюджетным учреждениям Самарской области - центрам психолого-педагогической, медицинской и социальной помощи</t>
  </si>
  <si>
    <t>Субсидии некоммерческим организациям, не являющимся государственными (муниципальными) учреждениями, на оказание услуг по организационно-техническому и финансовому обеспечению конкурсов проектов фундаментальных научных исследований</t>
  </si>
  <si>
    <t>Оплата административных штрафов</t>
  </si>
  <si>
    <t>Субсидии социально ориентированным некоммерческим организациям на проведение Всероссийского форума «Педагогическая гавань"</t>
  </si>
  <si>
    <t>Министерство образования и науки Самарской области
Министерство управления финансами Самарской области</t>
  </si>
  <si>
    <t>Уполномоченный по правам человека в Самарской области</t>
  </si>
  <si>
    <t>Министерство социально-демографической и семейной политики Самарской области</t>
  </si>
  <si>
    <t>Министерство сельского хозяйства и продовольствия Самарской области</t>
  </si>
  <si>
    <t xml:space="preserve">Расходы на ежемесячную денежную выплату молодым специалистам </t>
  </si>
  <si>
    <t xml:space="preserve">Субсидии государственным бюджетным профессиональным образовательным учреждениям Самарской области 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</si>
  <si>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</si>
  <si>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Предоставление субсидий  в целях возмещения затрат на приобретение элитных семян сельскохозяйственных растений</t>
  </si>
  <si>
    <t>Субсидии муниципальным образованиям для предоставления социальных выплат на строительство (приобретение) жилья гражданам и   молодым семьям, молодым специалистам, проживающим и работающим в сельской местности</t>
  </si>
  <si>
    <t>Расходы на мероприятия по развитию сети учреждений культурно-досугового типа в сельской местности</t>
  </si>
  <si>
    <t>Расходы на реализацию мероприятий по первичной медико-санитарной помощи в сельской местности</t>
  </si>
  <si>
    <t>Возмещение части процентной ставки по инвестиционным кредитам (займам) в АПК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</si>
  <si>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</t>
  </si>
  <si>
    <t>Субсидии в целях возмещения затрат на строительство, реконструкцию и техническое перевооружение мелиоративных систем</t>
  </si>
  <si>
    <t>Министерство спорта Самарской области</t>
  </si>
  <si>
    <t>Выплата стипендий Губернатора Самарской области чемпионам и призерам Олимпийских, Паралимпийских и Сурдлимпийских игр, спортсменам Самарской области, входившим в спортивные сборные команды СССР и (или) Российской Федерации и постоянно проживающим на территории Самарской области, и их тренерам, постоянно проживающим на территории Самарской области</t>
  </si>
  <si>
    <t>Комплекс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 (средства областного бюджета  сверхсофинансирование)</t>
  </si>
  <si>
    <t>Предоставление субсидий государственным учреждениям Самарской области, подведомственным министерству спорта Самарской области, на проведение капитального ремонта, работ по наблюдению (мониторингу), обследованию существующих зданий и сооружений</t>
  </si>
  <si>
    <t>Выплата стипендий Губернатора Самарской области спортсменам Самарской области – членам спортивных сборных команд Российской Федерации</t>
  </si>
  <si>
    <t xml:space="preserve">Предоставление субсидий государственным учреждениям Самарской области, подведомственным министерству спорта Самарской области, на приобретение основных средств </t>
  </si>
  <si>
    <t>Предоставление субсидий государственным учреждениям Самарской области, подведомственным министерству спорта Самарской области, за исключением учреждений, осуществляющих спортивную подготовку, на приобретение спортивного оборудования, спортивного инвентаря и экипировки</t>
  </si>
  <si>
    <t>Постановление Губернатора Самарской области (проект)  "Об установлении отдельного расходного обязательства Самарской области, и утверждении Положения о порядке назначения и выплаты поощрений спортсменам Самарской области – победителям и призерам финальных соревнований IX зимней Спартакиады учащихся (юношеской) России 2019 года и летней Спартакиады учащихся (юношеской) России 2019 года и тренерам, принимавшим участие в подготовке указанных спортсменов"</t>
  </si>
  <si>
    <t>Выплаты по государственной поддержке молодых специалистов в области физической культуры и спорта</t>
  </si>
  <si>
    <t>Министерство управления финансами Самарской области
Министерство образования и науки Самарской области 
Министерство энергетики и жилищно-коммунального хозяйства Самарской области
Министерство сельского хозяйства и продовольствия Самарской области</t>
  </si>
  <si>
    <t>Предоставление субсидии бюджету муниципального района Елховский Самарской области на  проведение аварийно-восстановительных работ по ремонту отдельных конструкций здания ГБОУ Самарской области СОШ села Елховка</t>
  </si>
  <si>
    <t>Предоставление субсидии бюджету сельского поселения Елховка муниципального района Елховский  Самарской области на восстановление теплоснабжения в целях предупреждения чрезвычайной ситуации</t>
  </si>
  <si>
    <t>Предоставление субсидий юридическим лицам (за исключением государственных (муниципальных) учреждений) – производителям услуг в целях возмещения затрат на реализацию мероприятий по борьбе с особо опасными вредителями сельскохозяйственных культу</t>
  </si>
  <si>
    <t>Департамент по вопросам общественной безопасности Самарской области</t>
  </si>
  <si>
    <t>Министерство культуры Самарской области</t>
  </si>
  <si>
    <t>Предоставление субсидий государственным бюджетным учреждениям Самарской области, подведомственным министерству культуры Самарской области, на финансовое обеспечение выполнения государственного задания (Музеи)</t>
  </si>
  <si>
    <t>Реализация проекта по созданию Исторического парка «Россия - моя история» в рамках национальных проектов</t>
  </si>
  <si>
    <t>Предоставление субсидий государственным бюджетным учреждениям Самарской области, подведомственным министерству культуры Самарской области, на финансовое обеспечение выполнения государственного задания (Театры и концертные организации)</t>
  </si>
  <si>
    <t>Обеспечение деятельности министерства культуры Самарской области</t>
  </si>
  <si>
    <t>Полномочное представительство Губернатора Самарской области при Президенте Российской Федерации и Правительстве Российской Федерации</t>
  </si>
  <si>
    <t>Министерство труда, занятости и миграционной политики Самарской области</t>
  </si>
  <si>
    <t>Уточнение кодов бюджетной классификации с учетом категорий граждан и организаций, участвующих в реализации мероприятия.</t>
  </si>
  <si>
    <t>Управление записи актов гражданского состояния Самарской области</t>
  </si>
  <si>
    <t>Департамент управления делами Губернатора Самарской области и Правительства Самарской области Самарской области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</si>
  <si>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</si>
  <si>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Реализация наградной политики Самарской области</t>
  </si>
  <si>
    <t>Дотации из областного бюджета местным бюджетам в связи с предоставлением через МФЦ сведений, документов, содержащихся в государственных реестрах (регистрах),  ведение которых осуществляется федеральными государственными органами, федеральными казенными учреждениями</t>
  </si>
  <si>
    <t>Государственный заказ на профессиональную переподготовку, повышение квалификации и стажировку государственных служащих Самарской области</t>
  </si>
  <si>
    <t>Профессиональная подготовка, переподготовка, повышение квалификации выборных должностных лиц, депутатов представительных органов местного самоуправления в Самарской области</t>
  </si>
  <si>
    <t>Мероприятия по организации подготовки лиц, включённых в резерв управленческих кадров Самарской области</t>
  </si>
  <si>
    <t>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ВОВ, ветеранов ВОВ, вдов погибших (умерших) инвалидов и участников ВОВ,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</t>
  </si>
  <si>
    <t>Предоставление субсидий в целях поддержки социально ориентированных некоммерческих организаций в Самарской области</t>
  </si>
  <si>
    <t>Капитальный ремонт объектов недвижимости Самарской области, находящихся в оперативном управлении департамента управления делами Губернатора Самарской области и Правительства Самарской области, а также подведомственных ему государственных учреждений Самарской области</t>
  </si>
  <si>
    <t>Обеспечение деятельности государственного казенного учреждения Самарской области «Служба эксплуатации зданий и сооружений»</t>
  </si>
  <si>
    <t>Субсидии некоммерческим организациям, не являющимся государственными (муниципальными) учреждениями, на организацию и проведение мероприятий, осуществляемых в рамках плана выставочных и презентационных мероприятий Правительства Самарской области</t>
  </si>
  <si>
    <t>Обеспечение деятельности Администрации Губернатора Самарской области</t>
  </si>
  <si>
    <t>Подготовка и проведение мероприятий, посвящённых праздничным дням, памятным датам, профессиональным праздникам и иным значимым событиям</t>
  </si>
  <si>
    <t>Обеспечение подготовки двух студентов региона к чемпионату по профессиональному мастерству EuroSkills Graz 2020 (г.Грац, Австрия)</t>
  </si>
  <si>
    <t>Министерство энергетики и жилищно-коммунального хозяйства Самарской области</t>
  </si>
  <si>
    <t>Обеспечение деятельности министерства энергетики и жилищно-коммунального хозяйства Самарской области</t>
  </si>
  <si>
    <t>Субсидии некоммерческим организациям, не являющимся государственными (муниципальными) учреждениями, на уплату процентов по кредитам (кредитным линиям) и (или) займам в соответствии с требованиями пунктов 3 и 4 статьи 35 Закона Самарской области от 21.06.2013 N 60-ГД "О системе капитального ремонта общего имущества в многоквартирных домах, расположенных на территории Самарской области"</t>
  </si>
  <si>
    <t>Корректировка рабочего проекта строительства городских канализационных очистных сооружений г. Октябрьска</t>
  </si>
  <si>
    <t>Субсидии некоммерческим организациям, не являющимся государственными (муниципальными) учреждениями, на оплату государственной пошлины</t>
  </si>
  <si>
    <t>Подпрограмма "Модернизация и развитие автомобильных дорог общего пользования регионального или межмуниципального значения в Самарской области"</t>
  </si>
  <si>
    <t>Подпрограмма "Модернизация и развитие автомобильных дорог общего пользования местного значения в Самарской области"</t>
  </si>
  <si>
    <t>Перераспределение средств между муниципальными образованиями Самарской области:
Сокращение финансирования по реконструкции автодорги местного значения г.о. Новокуйбышевск в объеме 
48 249,568 тыс. рублей и увеличение в том же объеме финансирования на ремонт дорог местного значения 
в г.о. Кинель - 5 000,0 тыс. рублей;
в м.р. Ставропольский, т.ч.:
- с.п. Мусорка - 1 988,493 тыс. рублей;
в м.р. Нефтегорский, в т.ч.:
- с.п. Нефтегорск - 21 202,681 тыс. рублей;
- с.п. Утевка - 4 360,840 тыс. рублей;
- с.п. Семёновка- 3 289,653 тыс. рублей;
- с.п. Покровка - 1 607,325 тыс. рублей;
- с.п. Кулешовка - 1 741,191 тыс. рублей;
- с.п. Зуевка - 964,300 тыс. рублей;
- с.п. Дмитриевка - 1 960,672 тыс. рублей;
- с.п. Богдановка - 3 166,797 тыс. рублей;
- с.п. Бариновка - 2 967,616 тыс. рублей.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</si>
  <si>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 в целях обеспечения проведения капитального ремонта общего имущества в многоквартирных домах, расположенных на территории Самарской области</t>
  </si>
  <si>
    <t>Государственная жилищная инспекция Самарской области</t>
  </si>
  <si>
    <t>Предоставление субсидий на реализацию мероприятий, связанных с адаптацией и эксплуатацией стадиона "Самара Арена" и тренировочных площадок</t>
  </si>
  <si>
    <t>Остаток невостребованных средств сложился в связи с проведением ремонтных работ на тренировочных площадках.</t>
  </si>
  <si>
    <t>Содержание и эксплуатация строений и сооружений временного назначения и (или) вспомогательного использования, находящихся на территории стадиона «Самара Арена» и прилегающей к нему территории</t>
  </si>
  <si>
    <t>Предоставление субсидий некоммерческим организациям, не являющимся государственными (муниципальными) учреждениями на организацию и проведение физкультурных и массовых спортивных мероприятий, в том числе официальных физкультурных и массовых спортивных мероприятий</t>
  </si>
  <si>
    <t>Исходя из фактической потребности.</t>
  </si>
  <si>
    <t>Предоставление субсидий государственному автономному учреждению Самарской области «Самара Арена» на финансовое обеспечение выполнения государственного задания</t>
  </si>
  <si>
    <t>Предоставление субсидий государственному автономному учреждению Самарской области "Центр спортивной подготовки спортивных сборных команд Самарской области" на финансовое обеспечение выполнения государственного задания</t>
  </si>
  <si>
    <t>Предоставление субсидий спортивным организациям Самарской области</t>
  </si>
  <si>
    <t>Выкуп нежилого помещения по адресу: г. Самара, Октябрьский район, ул. Николая Панова, д. 12, пом. Н2 
(в целях строительства объекта "Проектирование и строительство здания детской поликлиники на 500 посещений в смену в г.о. Самара по адресу: г. Самара, в границах улиц Н.Панова, Часовой и Ерошевского")</t>
  </si>
  <si>
    <t>Проектирование и реконструкция офисного здания с подземным паркингом, 2 блок, 1 очередь, в границах улиц Дерябинской и Самойловской в Железнодорожном районе  г. Самара  для размещения Шестого кассационного суда общей юрисдикции</t>
  </si>
  <si>
    <t>Мероприятия по автоматизации работы министерства строительства Самарской области</t>
  </si>
  <si>
    <t>Исполнение актов органов государственной власти (возврат средств прошлых лет в Фонд содействия реформированию ЖКХ)</t>
  </si>
  <si>
    <t>Предоставление субсидии объединениям участников долевого строительства, новым застройщикам, конкурсному управляющему (внешнему управляющему) для завершения строительства и ввода проблемного объекта в эксплуатацию</t>
  </si>
  <si>
    <t>Обеспечение деятельности ГКУ "Управление капитального строительства Самарской области"</t>
  </si>
  <si>
    <t>Проектирование, строительство и (или) реконструкция объектов инфраструктуры, необходимых для реализации новых инвестиционных проектов на территории «Жигулёвская долина 2» в городском округе Тольятти</t>
  </si>
  <si>
    <t xml:space="preserve">Предоставление субсидий местным бюджетам на реализацию мероприятий по переселению граждан из аварийного жилищного фонда  </t>
  </si>
  <si>
    <t>Детский сад общеразвивающего вида на 300 мест с бассейном, трансформаторная подстанция, котельная в составе общеобразовательного центра, расположенного по адресу: Самарская область, Волжский район, сельское поселение Лопатино, поселок Придорожный</t>
  </si>
  <si>
    <t>Предоставление субсидии бюджетам муниципальных образований Самарской области на восстановление водоснабжения в целях предупреждения чрезвычайных ситуаций</t>
  </si>
  <si>
    <t>Средства федерального бюджета
Уточнение кодов бюджетной классификации исходя из категории лиц, получающих социальные выплаты.</t>
  </si>
  <si>
    <t>Предоставление субсидий некоммерческим организациям на осуществление уставной деятельности в части организации пространств коллективной работы по выработке предложений по потенциальным моделям регионального развития и (или) координации такой деятельности</t>
  </si>
  <si>
    <t>Приобретение в собственность Самарской области долей детского оздоровительного лагеря «Костёр», принадлежащих ПАО «Облбыттехника»</t>
  </si>
  <si>
    <t>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участков, предоставляемых многодетным семьям</t>
  </si>
  <si>
    <t>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(или) социальным картам жителя Самарской области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</si>
  <si>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 по проектированию, строительству и реконструкции объектов транспортной инфраструктуры (линии трамваев)</t>
  </si>
  <si>
    <t>Обеспечение деятельности министерства промышленности и торговли Самарской области</t>
  </si>
  <si>
    <t>Строительство поликлиники на 250 посещений в смену с пунктом скорой помощи, гаражом и котельной, расположенных: Самарская область, Волжский район, сельское поселение Лопатино, поселок Придорожный, микрорайон "Южный город", 5 очередь</t>
  </si>
  <si>
    <t>Предоставление субсидий за счет средств областного бюджета юридическим лицам - производителям работ, услуг в сфере жилищного строительства в целях возмещения понесенных ими затрат в связи с выполнением работ, оказанием услуг по строительству жилых домов в части расходов на коммунальную инфраструктуру при реализации проектов по развитию территорий, предусматривающих строительство стандартного жилья</t>
  </si>
  <si>
    <t>Средства будут распределены по итогам проведения конкурсного отбора юридических лиц.</t>
  </si>
  <si>
    <t>Создание наземной аналоговой эфирной радиотрансляционной сети «Самарское губернское радио» на территории Самарской области</t>
  </si>
  <si>
    <t>Субсидии топливоснабжающим организациям на возмещение недополученных доходов, возникших в связи с регулированием цен на твердое топливо, реализуемое населению области</t>
  </si>
  <si>
    <t>Техническое перевооружение котельной №2 по адресу:Самарская область, Большеглушицкий район, с.Большая Глушица, ул. Гагарина д.80</t>
  </si>
  <si>
    <t>Строительство объекта "Выставочный зал в честь 50-летия АВТОВАЗа и выпуска первого легкового автомобиля со сквером, игровыми площадками и фонтаном"</t>
  </si>
  <si>
    <t>Субсидии из областного бюджета местным бюджетам на поддержку муниципальных программ по формированию комфортной городской среды</t>
  </si>
  <si>
    <t>Проектирование, реконструкция, строительство полигонов размещения твердых бытовых отходов на территории Самарской области</t>
  </si>
  <si>
    <t>Обеспечение деятельности департамента по вопросам правопорядка и противодействия коррупции Самарской области</t>
  </si>
  <si>
    <t>Обеспечение деятельности ГКУ "Служба эксплуатации зданий и сооружений"</t>
  </si>
  <si>
    <t>Главное управление организации торгов Самарской области</t>
  </si>
  <si>
    <t>Обеспечение деятельности Главного управления организации торгов Самарской области</t>
  </si>
  <si>
    <t>Резервный фонд Губернатора Самарской области</t>
  </si>
  <si>
    <t>Резерв на повышение зарплаты работникам, определенным в Указах Президента РФ</t>
  </si>
  <si>
    <t>Общее образование</t>
  </si>
  <si>
    <t>Мероприятия по созданию, внедрению и развитию аппаратно-программного комплекса «Безопасный город« (в том числе разработка проектно-сметной и рабочей документации)</t>
  </si>
  <si>
    <t>Содержание специальных технических средств, работающих в автоматическом режиме и имеющих функции фото-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«Безопасный регион» на выполнение государственного задания</t>
  </si>
  <si>
    <t>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приобретению мусоросборников, предназначенных для складирования твердых коммунальных отходов</t>
  </si>
  <si>
    <t>Нераспределенный остаток</t>
  </si>
  <si>
    <t xml:space="preserve">Обслуживание государственного долга Самарской области </t>
  </si>
  <si>
    <t>Высвобождение средств в связи с расторжением Договора подряда между ГАУ СО "Арена" и ООО "РКС" по причине выявленных нарушений в ходе исполнения договора со стороны подрядной организацией (ООО "РКС").</t>
  </si>
  <si>
    <t>Предоставление субсидий государственным учреждениям Самарской области, подведомственным министерству спорта Самарской области на финансовое обеспечение выполнения государственного задания</t>
  </si>
  <si>
    <t xml:space="preserve">В целях проведения аттестации помещений, в которых размещено оборудование абонентского пункта системы защищенной видеосвязи органов государственной власти РФ </t>
  </si>
  <si>
    <t>В соответствии с распоряжением Правительства Российской Федерации от 30.09.2019 №  2250-р. В целях обеспечения выполнения условий софинансирования</t>
  </si>
  <si>
    <t>В целях оплаты исполнительных документов</t>
  </si>
  <si>
    <t xml:space="preserve">В целях реализации мероприятия по организации пространств коллективной работы по выработке предложений по потенциальным моделям регионального развития (деятельность "Точки кипения") в 2020 году </t>
  </si>
  <si>
    <t xml:space="preserve">Предоставление субсидии ГБУ СО «ЦРР» на погашение кредиторской задолженности </t>
  </si>
  <si>
    <t>Предоставление субсидии ГБУ СО «Центр кадастровой оценки»</t>
  </si>
  <si>
    <t>В связи с ожидаемой экономией средств областного бюджета по результатам анализа информации, предоставленной муниципальными образованиями</t>
  </si>
  <si>
    <t xml:space="preserve">В целях соблюдения паритетных условий </t>
  </si>
  <si>
    <t xml:space="preserve">Предоставление субсидий юридическим лицам в целях возмещения затрат на осуществление авиаперевозок для повышения инвестиционной и туристической привлекательности Самарской области </t>
  </si>
  <si>
    <t xml:space="preserve">Предоставление субсидий юридическим лицам в целях возмещения части затрат на проведение проектно-изыскательских работ по оценке экономической эффективности развития транспортной инфраструктуры на территории Самарской области для организации скоростного железнодорожного сообщения Самара – Тольятти </t>
  </si>
  <si>
    <t xml:space="preserve">В целях компенсации затрат местного бюджета на строительство "правого поворота" трамвайного пути к стадиону "Самара Арена" по ул.Ташкентской со стороны Безымянки </t>
  </si>
  <si>
    <t xml:space="preserve">В целях оплаты командировочных расходов, связанных с обучением сотрудников вновь созданного управления диагностики дорог </t>
  </si>
  <si>
    <t xml:space="preserve">Субсидии на реконструкцию и строительство дорог местного значения </t>
  </si>
  <si>
    <t xml:space="preserve">Субсидии на капитальный ремонт и ремонт дорог местного значения </t>
  </si>
  <si>
    <t xml:space="preserve">В целях приобретения основных средств для ГБУ ДПО "Самара-АРИС" за счет экономии, образовавшейся по итогам проведения конкурсных процедур </t>
  </si>
  <si>
    <t>В связи установкой нового программного обеспечения для учебного процесса и необходимостью обеспечения высокоскоростного доступа к сети Интернет.</t>
  </si>
  <si>
    <t>В связи с изменением сферы деятельности учреждения с 01.12.2019</t>
  </si>
  <si>
    <t xml:space="preserve">В целях привлечения дополнительных средств федерального бюджета в объёме 19 812,2 тыс.руб. </t>
  </si>
  <si>
    <t xml:space="preserve">В результате проведения конкурсных процедур </t>
  </si>
  <si>
    <t>Исходя из фактической потребности для софинансирования расходов из федерального бюджета</t>
  </si>
  <si>
    <t xml:space="preserve">В результате проведения конкурсных процедур по строительству фельдшерско-акушерских </t>
  </si>
  <si>
    <t>Исходя из фактической потребности</t>
  </si>
  <si>
    <t>Оказание специализированной медицинской помощи населению Самарской области за пределами Самарской области</t>
  </si>
  <si>
    <t>Исполнение судебных актов (органы государственной власти (государственные органы))</t>
  </si>
  <si>
    <r>
      <t>В связи с недостижением показателя результативности использования в 2018 году субсидий из федерального бюджета на "Развитие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помощь".</t>
    </r>
  </si>
  <si>
    <t>Организация и обеспечение лекарственными препаратами, специализированными продуктами лечебного питания для детей, медицинскими изделиями</t>
  </si>
  <si>
    <t>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</t>
  </si>
  <si>
    <t>В связи с изменением с 2020 года механизма оказания комплексной фармацевтической услуги путём передачи указанных полномочий ГКУЗ СО "Самарафармация"</t>
  </si>
  <si>
    <t>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(программам специалитета «Лечебное дело» и «Педиатрия») в рамках национальных проектов)</t>
  </si>
  <si>
    <t>Субсидии государственным бюджетным учреждениям здравоохранения на предоставление донорам бесплатного питания в день сдачи крови и (или) её компонентов и порции напитка из состава рациона питания донорам, получающим денежную компенсацию замены бесплатного питания</t>
  </si>
  <si>
    <t>Предоставление мер социальной поддержки и денежных выплат донорам крови и (или) ее компонентов</t>
  </si>
  <si>
    <t>Материальная и социальная поддержка граждан, обучающихся за счет средств бюджета Самарской области или местных бюджетов по основным общеобразовательным программам, основным профессиональным образовательным программам, основным программам профессионального обучения (в рамках национальных проектов)</t>
  </si>
  <si>
    <t>Предоставление ежемесячной денежной выплаты педагогическим работникам учреждения (в том числе руководящим работникам, деятельность которых связана с образовательным процессом) в целях содействия обеспечению их книгоиздательской продукцией и периодическими изданиями (в рамках национальных проектов)</t>
  </si>
  <si>
    <t>Осуществление ежемесячной денежной выплаты в размере 5 000 (пяти тысяч) рублей молодым в возрасте не старше 30 лет педагогическим работникам, впервые принятым на работу по трудовому договору по педагогической специальности, в год окончания ими высшего или среднего специального учебного заведения (в рамках национальных проектов)</t>
  </si>
  <si>
    <t>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(обследований) работников государственных образовательных учреждений Самарской области и государственных бюджетных учреждений Самарской области - центров психолого-педагогической, медицинской и социальной помощи</t>
  </si>
  <si>
    <t>Проектирование объекта «Строительство областного противотуберкулезного диспансера на 276 коек с поликлиникой на 250 посещений в смену для размещения ГБУЗ «Самарский областной клинический противотуберкулезный  диспансер имени Н.В.Постникова (I очередь)»</t>
  </si>
  <si>
    <t>Предоставление субсидий государственным бюджетным учреждениям здравоохранения Самарской области на приобретение автомобильного транспорта, медицинских изделий и иного оборудования для оказания выездной стоматологической помощи детям</t>
  </si>
  <si>
    <t>В связи с задержкой оформления земельного участка для размещения объекта, реализация мероприятий по проектированию, без наличия надлежаще оформленного участка невозможна.</t>
  </si>
  <si>
    <t>В связи заменой первоначально планируемого к приобретению оборудования импортного производства отечественным аналогом</t>
  </si>
  <si>
    <t xml:space="preserve">В целях приобретения медицинской мебели для оснащения клинико-диагностических лабораторий на базе ГБУЗ СО "Тольяттинская городская клиническая больница №2 им. В.В.Баныкина" и ГБУЗ СО "Сызранская ЦГБ", ГБУЗ «Самарский областной клинический онкологический диспансер» </t>
  </si>
  <si>
    <t>Предоставление субсидий государственным бюджетным учреждениям, подведомственным министерству  здравоохранения Самарской области, оказывающим специализированную, в том числе высокотехнологичную, медицинскую помощь (кроме социально значимой) на приобретение медицинского и иного оборудования, мебели, инвентаря, инструментария и программных продуктов</t>
  </si>
  <si>
    <t xml:space="preserve">В целях увеличения квот по профилям с высокой очерёдностью: «сердечно-сосудистая хирургия», «абдоминальная хирургия», «торакальная хирургия», «офтальмология» 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</si>
  <si>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</si>
  <si>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Предоставление субсидий государственным бюджетным учреждениям, подведомственным министерству здравоохранения Самарской области, на финансовое обеспечение медицинской деятельности, связанной с донорством органов человека в целях трансплантации</t>
  </si>
  <si>
    <t>В целях оплаты командировочных расходов</t>
  </si>
  <si>
    <t>В целях недопущения образования просроченной кредиторской задолженности по оплате коммунальных услуг в ГБУЗ СО "Нефтегорская ЦРБ", ГБУЗ СО "Похвистневская ЦБГиР" и ГБУЗ СО "Самарская городская поликлиника № 13"</t>
  </si>
  <si>
    <t>Предоставление субсидий государственным бюджетным учреждениям, подведомственным министерству здравоохранения Самарской области, на осуществление расходов по содержанию имущественного комплекса, используемого в рамках оказания медицинской помощи в системе обязательного медицинского страхования</t>
  </si>
  <si>
    <t xml:space="preserve">Уточнение кодов бюджетной классификации </t>
  </si>
  <si>
    <t>Финансовое обеспечение выполнения государственного задания государственных учреждений здравоохранения РзПр 0902</t>
  </si>
  <si>
    <t>Финансовое обеспечение выполнения государственного задания государственных учреждений здравоохранения РзПр 0905</t>
  </si>
  <si>
    <t>Финансовое обеспечение выполнения государственного задания государственных учреждений здравоохранения РзПр 0904</t>
  </si>
  <si>
    <t>Финансовое обеспечение выполнения государственного задания государственных учреждений здравоохранения РзПр 0906</t>
  </si>
  <si>
    <t>Предоставление субсидий юридическим лицам в целях возмещения части затрат, связанных с модернизацией и техническим перевооружением</t>
  </si>
  <si>
    <t xml:space="preserve">В целях оплаты имущественного взноса фонду "Государственный фонд развития промышленности Самарской области". </t>
  </si>
  <si>
    <t>В связи с проведением организационно-штатных мероприятий</t>
  </si>
  <si>
    <t>В целях увеличения объема субсидии предоставляемой г.о.Тольятти на софинансирование расходных обязательств по выплате лизинговых платежей за приобретенные в 2017 году низкопольные троллейбусы.</t>
  </si>
  <si>
    <t>Исходя из фактической численности учащихся, расходов на содержание учреждений</t>
  </si>
  <si>
    <t>Исходя из фактической численности учащихся</t>
  </si>
  <si>
    <t>Исходя из фактической численности молодых педагогов</t>
  </si>
  <si>
    <t>Исходя из фактической численности педагогов</t>
  </si>
  <si>
    <t xml:space="preserve">В целях оснащения учреждений среднего профессионального образования </t>
  </si>
  <si>
    <t>Исходя из численности обучающихся - победителей и призеров чемпионатов профессионального мастерства WorldSkills и Абилимпикс</t>
  </si>
  <si>
    <t>В целях совершенствования с 2020 года системы премирования педагогических работников, подготовивших победителей и призёров чемпионатов по профмастерству (данное направление озвучено в послании Губернатора СО)</t>
  </si>
  <si>
    <t xml:space="preserve">Исходя из фактической численности учащихся </t>
  </si>
  <si>
    <t xml:space="preserve">В целях оснащения Центра развития детей созданного в 2019 году на базе СамГТУ. </t>
  </si>
  <si>
    <t xml:space="preserve">В целях единовременных выплат педагогическим работникам учреждений, не подпадающим под Указы Президента РФ 2012 г. </t>
  </si>
  <si>
    <t>В целях оказания финансовой поддержки научным школам, научным коллективам и отдельным ученым, выполняющим проекты фундаментальных научных исследований в регионе.</t>
  </si>
  <si>
    <t>В целях проведения Всероссийского форума "Педагогическая гавань" с участием победителей конкурса "Учитель года России" разных лет.</t>
  </si>
  <si>
    <t>Резерв на повышение зарплаты на 2019 год  предусмотрен исходя из значения дохода от трудовой деятельности 31 850 руб.</t>
  </si>
  <si>
    <t xml:space="preserve">В целях приобретения программного обеспечения федеральной государственной информационной системы "Единая информационная система управления кадровым составом государственной гражданской службы РФ" </t>
  </si>
  <si>
    <t>В целях оплаты командировочных расходов.</t>
  </si>
  <si>
    <t>В целях социальной выплаты обладателю награды «Лучший представитель страны» европейского и мирового чемпионатов «Worldskills Russia» Воронцову Михаилу)</t>
  </si>
  <si>
    <t xml:space="preserve">В целях подготовки участия Самарской области в расширенном составе Национальной сборной Ворлдскиллс Россия </t>
  </si>
  <si>
    <t>Предоставление субсидий юридическим лицам в целях возмещения части затрат на уплату процентов по кредитам, полученным в российских кредитных организациях в связи с реализацией инвестиционных проектов на территории Самарской области</t>
  </si>
  <si>
    <t>В целях обеспечения равной доступности услуг общественного транспорта для отдельных категорий граждан в связи с увеличением периода выплаты субсидии в текущем финансовом году</t>
  </si>
  <si>
    <t xml:space="preserve">Резервный фонд Правительства Самарской области </t>
  </si>
  <si>
    <t xml:space="preserve">Предоставление министерству образования и науки Самарской области бюджетных ассигнований за счет средств резервного фонда Правительства Самарской области  </t>
  </si>
  <si>
    <t xml:space="preserve">Предоставление министерству энергетики и жилищно-коммунального хозяйства Самарской области бюджетных ассигнований за счет средств резервного фонда Правительства Самарской области </t>
  </si>
  <si>
    <t>Предоставление министерству энергетики и жилищно-коммунального хозяйства Самарской области бюджетных ассигнований за счет средств резервного фонда Правительства Самарской области</t>
  </si>
  <si>
    <t xml:space="preserve">Предоставление министерству сельского хозяйства и продовольствия Самарской области бюджетных ассигнований за счет средств резервного фонда Правительства Самарской области </t>
  </si>
  <si>
    <t>В соответствии с письмом Рослесхоза от 02.09.2019 №МК-05-27/16944</t>
  </si>
  <si>
    <t>По результатам проведения конкурсных процедур</t>
  </si>
  <si>
    <t>В связи с недостаточностью сроков выполнения полного комплекса работ, проведение экспертизы деклараций безопасности ГТС будет осуществлено в 2020 году в рамках областного бюджета на 2020-2022 годы</t>
  </si>
  <si>
    <t>Разработка пакета документов по декларированию безопасности бесхозяйных гидротехнических сооружений,  расположенных на территории Самарской области</t>
  </si>
  <si>
    <t>Обеспечение проектирования и строительства (реконструкции) сооружений инженерной защиты и создания объектов берегоукрепления
(проектирование и берегоукрепление Куйбышевского водохранилища в с. Березовка муниципального района Шигонский Самарской области)</t>
  </si>
  <si>
    <t>Издание газеты "Живая вода"</t>
  </si>
  <si>
    <t>Предоставление субсидий государственному бюджетному учреждению Самарской области «Самаралес»</t>
  </si>
  <si>
    <t>Определение границ зон затопления и подтопления малых рек в пределах Самарской области</t>
  </si>
  <si>
    <t>Предоставление субсидий государственному бюджетному учреждению Самарской области «Природоохранный центр»</t>
  </si>
  <si>
    <t>Обеспечение деятельности министерства</t>
  </si>
  <si>
    <t xml:space="preserve">В связи с переносом плановых сроков привлечения банковских кредитов, а также снижением уровня ключевой ставки Банка России </t>
  </si>
  <si>
    <t>В связи с проведением организационно-штатных мероприятий, а также в целях оплаты командировочных расходов</t>
  </si>
  <si>
    <t xml:space="preserve">Обеспечение деятельности министерства </t>
  </si>
  <si>
    <t xml:space="preserve">Создание единого информационного пространства управления единым консолидированным бюджетом Самарской области </t>
  </si>
  <si>
    <t>В целях возмещения расходов на прохождение медицинского осмотра при трудоустройстве, оплаты командировочных расходов сотрудникам, уплаты налогов</t>
  </si>
  <si>
    <t>В целях приобретения мягкого инвентаря (зимней одежды, обуви, комплектов постельного белья) для обеспечения воспитанников государственных учреждений для детей-сирот за счет экономии расходов по уплате налогов и сборов и выплате выходного пособия работников.</t>
  </si>
  <si>
    <t xml:space="preserve">В целях уточнения кодов бюджетной классификации расходов 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</si>
  <si>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мероприятий по замене, ремонту асфальтовых дорожек и подъездных путей в муниципальных учреждениях отдыха и оздоровления детей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</si>
  <si>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капитального ремонта в муниципальных учреждениях отдыха и оздоровления детей, в том числе в целях обеспечения их доступности для инвалидов</t>
  </si>
  <si>
    <t>Предоставление субсидий (выплаты компенсаций) поставщикам социальных услуг, включенным в реестр поставщиков социальных услуг Самарской области, не участвующим в выполнении государственного задания (заказа), оказывающим получателю социальные услуги, включенные в его индивидуальную программу предоставления социальных услуг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</si>
  <si>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основных средств и инвентаря для муниципальных учреждений отдыха и оздоровления детей, в том числе приобретение подъемных устройств, технических средств адаптации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</si>
  <si>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приобретению, установке и ремонту спортивных, игровых, досуговых площадок, бассейнов в муниципальных учреждениях отдыха и оздоровления детей</t>
  </si>
  <si>
    <t>Предоставление субсидий юридическим лицам на возмещение части затрат на уплату процентов по кредитам, полученным юридическими лицами в российских кредитных организациях и государственной корпорации развития «ВЭБ.РФ» на реализацию инвестиционных проектов в сфере социального обслуживания</t>
  </si>
  <si>
    <t>В целях оплаты аренды недвижимого имущества и (или) коммунальных платежей.</t>
  </si>
  <si>
    <t>Предоставление субсидии некоммерческой организации (за исключением религиозной организации), не являющимся государственным (муниципальным) учреждением</t>
  </si>
  <si>
    <t>В целях привлечения средств федерального бюджета на реализацию мероприятий по предоставлению из областного бюджета юридическими лицами субсидий на возмещение части затрат на уплату процентов по кредитам, полученным в российских кредитных организациях и государственной корпорации развития «ВЭБ.РФ» на реализацию инвестиционных проектов в сфере социального обслуживания</t>
  </si>
  <si>
    <t>Предоставление ежемесячной социальной выплаты отдельным категориям граждан</t>
  </si>
  <si>
    <t xml:space="preserve">Предоставление субсидий некоммерческим организациям, не являющимся государственными (муниципальными) учреждениями, на предоставление подарка новорожденному на территории Самарской области в 2020-2022 годах </t>
  </si>
  <si>
    <t>Организация и проведение мероприятий по социальной поддержке семьи, материнства и детства</t>
  </si>
  <si>
    <t>В целях предоставления самарским семьям при рождении ребенка с 01.01.2020 года  подарочного набора «Подарок новорожденному»</t>
  </si>
  <si>
    <t>Предоставление социальных выплат на компенсацию затрат по уплате первоначального взноса, но не более 20 процентов от суммы ипотечного жилищного кредита, предоставленного молодым педагогам</t>
  </si>
  <si>
    <t>Субвенции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(расходы сверх софинансирования)</t>
  </si>
  <si>
    <t>Исходя из фактической потребности (нераспределенный резерв)</t>
  </si>
  <si>
    <t>Иные межбюджетные трансферты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</si>
  <si>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Обеспечение жильем тружеников тыла</t>
  </si>
  <si>
    <t>Предоставление социальных выплат на приобретение жилья гражданам, приравненным к участникам Великой Отечественной Войны и нуждающимся в улучшении жилищных условий, но не попадающие под действие Указа Президента Российской Федерации от 07.05.2008 № 714 «Об обеспечении жильем ветеранов Великой Отечественной войны 1941 – 1945 годов»</t>
  </si>
  <si>
    <t>Уточнение кодов бюджетной классификации</t>
  </si>
  <si>
    <t>В целях приобретения 2-х комплексов универсальной тактической тренировочной системы "Шторм"</t>
  </si>
  <si>
    <t>Оказание поддержки уставной деятельности СОНКО, выполняющих госзадачу по подготовке граждан по военно-учетным специальностям</t>
  </si>
  <si>
    <t>Предоставление субсидий СОНКО, осуществляющим подготовку граждан по военно-учетным специальностям</t>
  </si>
  <si>
    <t>Обеспечение деятельности противопожарной службы Самарской области</t>
  </si>
  <si>
    <t>В результате проведения конкурсных процедур</t>
  </si>
  <si>
    <t>Приобретение автомобильных видеорегистраторов стационарного расположения</t>
  </si>
  <si>
    <t xml:space="preserve">Приобретение АРМ для организации доступа сотрудникам полиции к удаленным информационно-справочным ресурсам МВД России </t>
  </si>
  <si>
    <t>В целях оплаты курсов повышения квалификации</t>
  </si>
  <si>
    <t xml:space="preserve">Обеспечение деятельности ГКУ "Центр по делам ГО, пожарной безопасности и ЧС </t>
  </si>
  <si>
    <t>Обеспечение деятельности государственного казенного учреждения Самарской области «Управление охотничьих и водных биологических ресурсов»</t>
  </si>
  <si>
    <t>Обеспечение деятельности департамента охоты и рыболовства Самарской области</t>
  </si>
  <si>
    <t>На оплату аренды и содержание помещения для размещения департамента цифровизации.</t>
  </si>
  <si>
    <t>Осуществление выплат молодым специалистам, которые трудоустроились по профессии (специальности), вошедшей в перечень востребованных профессий (специальностей)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</si>
  <si>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</t>
  </si>
  <si>
    <t>Предоставление субсидий некоммерческим организациям на подготовку и проведение социально значимых, научно-практических, социально-культурных мероприятий</t>
  </si>
  <si>
    <t>Обеспечение деятельности ГКУ "Центры занятости населения Самарской области"</t>
  </si>
  <si>
    <t xml:space="preserve">Возмещение затрат работодателей на организацию наставничества и (или) стажировки </t>
  </si>
  <si>
    <t xml:space="preserve">Осуществление выплат молодым специалистам, которые трудоустроились по профессии (специальности), вошедшей в перечень востребованных профессий (специальностей) </t>
  </si>
  <si>
    <t>Сокращение нераспределенного между муниципальными образованиями остатка средств</t>
  </si>
  <si>
    <t>В связи с невозможностью проведения конкурсных процедур до конца 2019 года</t>
  </si>
  <si>
    <t xml:space="preserve">Неполное освоение средств связано с отсутствием оборудования для создания радиотрансляционных станций. </t>
  </si>
  <si>
    <t>В целях осуществления единовременной выплаты поощрений спортсменам и тренерам.</t>
  </si>
  <si>
    <t>В целях приобретения костюмов для выступления на соревнованиях по фигурному катанию для ГАУ "Центр спортивной подготовки спортивных сборных команд Самарской области" .</t>
  </si>
  <si>
    <t>В целях осуществления выплаты государственной поддержки молодым специалистам, проживающим на территории городских населенных пунктов</t>
  </si>
  <si>
    <t>В целях планового ввода объекта в эксплуатацию в 2019 году</t>
  </si>
  <si>
    <r>
      <t>Ликвидация очагов загрязнения на территории бывшего ОАО «Фосфор» (г.Тольятти) (</t>
    </r>
    <r>
      <rPr>
        <i/>
        <sz val="30"/>
        <rFont val="Times New Roman"/>
        <family val="1"/>
      </rPr>
      <t>Министерство промышленности и торговли Самарской области</t>
    </r>
    <r>
      <rPr>
        <sz val="30"/>
        <rFont val="Times New Roman"/>
        <family val="1"/>
      </rPr>
      <t>)</t>
    </r>
  </si>
  <si>
    <t xml:space="preserve">В целях обеспечения функционирования Исторического парка «Россия-моя история» в связи с изменением сроков передачи полномочий по его содержанию  ГБУК «Самарский историко-краеведческий музей им П.В.Алабина». </t>
  </si>
  <si>
    <t>В связи с изменением сроков введения в эксплуатацию следующих объектов:
- здания ТЮЗ «СамАрт»;
- здания театра кукол.</t>
  </si>
  <si>
    <t>В целях удовлетворения права требования около 40 граждан - участников долевого строительства (Самарская область, г. Самара, ул. Советская / ул.Черемшанская, застройщик ООО "ГОРОС").</t>
  </si>
  <si>
    <t>В целях соблюдения условий софинансирования субсидии из федерального бюджета</t>
  </si>
  <si>
    <t xml:space="preserve">В соответствии с доп. соглашением к Соглашению о предоставлении субсидии из федерального бюджета бюджету субъекта Российской Федерации </t>
  </si>
  <si>
    <t>Проектирование и строительство поликлиники на 1000 посещений в смену в 19 квартале г.о. Тольятти</t>
  </si>
  <si>
    <t>Высвобождение средств областного бюджета в связи в с доведением средств федерального бюджета на 2019 год в указанном объеме</t>
  </si>
  <si>
    <t>В связи с корректировкой проектно-сметной документации и в целях планового ввода объекта в эксплуатацию в 2020 году</t>
  </si>
  <si>
    <t>В целях продолжения строительно-монтажных работ</t>
  </si>
  <si>
    <t>Исходя из фактической потребности. Объект введен в эксплуатацию.</t>
  </si>
  <si>
    <t>В целях выкупа нежилого помещения на территории объекта "Проектирование и строительство здания детской поликлиники на 500 посещений в смену в г.о. Самара по адресу: г. Самара, в границах улиц Н.Панова, Часовой и Ерошевского".</t>
  </si>
  <si>
    <t xml:space="preserve">В целях оплаты затрат на авторский надзор </t>
  </si>
  <si>
    <t xml:space="preserve">В целях оплаты услуг по осуществлению строительного контроля и тех.присоединения </t>
  </si>
  <si>
    <t>Исходя из фактической потребности, в результате конкурсных процедур</t>
  </si>
  <si>
    <t xml:space="preserve">В целях возврата средств Фонда содействия реформированию ЖКХ в связи с исключением аварийного жилищного фонда из программ прошлых лет </t>
  </si>
  <si>
    <t>В целях осуществления возврата средств в федеральный бюджет в связи с нарушением обязательств</t>
  </si>
  <si>
    <t>В целях оплаты земельного налога и налога на имущество организаций</t>
  </si>
  <si>
    <t>В целях оплаты судебной экспертизы "Проектирование и строительство пансионата для престарелых и инвалидов в селе Новотулка Хворостянского района Самарской области на 2019 год"</t>
  </si>
  <si>
    <t>В целях оплаты обязательств по исполнительным листам</t>
  </si>
  <si>
    <t xml:space="preserve">В целях подключения к системам водоснабжения, водоотведения и теплоснабжения </t>
  </si>
  <si>
    <t>Предоставление субсидии бюджету городского округа Похвистнево</t>
  </si>
  <si>
    <t>В целях проектирования и строительства детского сада на 150 мест по ул. Губкина, 25, г. Похвистнево</t>
  </si>
  <si>
    <t>В целях проектирования и строительства физкультурно-спортивного комплекса с универсальным игровым залом и бассейном в городском округе Похвистнево</t>
  </si>
  <si>
    <t>В целях оплаты за подключение (технологическое присоединение) объекта к сетям газораспределения</t>
  </si>
  <si>
    <t>В целях выполнения работ, не учтенных проектно-сметной документацией</t>
  </si>
  <si>
    <t>В целях выполнения строительно-монтажных работ, работ по подготовке к сдаче объекта заказчику</t>
  </si>
  <si>
    <t xml:space="preserve">Средства Дорожного фонда высвобождаются в результате увеличения доли </t>
  </si>
  <si>
    <t>В целях обеспечения деятельности спортивных клубов</t>
  </si>
  <si>
    <t>В целях модернизации серверного оборудования и оплату услуг по пересылке уведомлений о вручении почтовых отправлений.</t>
  </si>
  <si>
    <t>В целях проведения организационно-штатных мероприятий</t>
  </si>
  <si>
    <t>В целях обеспечения процедуры проведения торгов для определения исполнителя работ по техническому перевооружению котельной № 2 в с. Большая Глушица и завершения работ в 2020 году.</t>
  </si>
  <si>
    <t>В целях завершения строительно-монтажных работ по заключенному муниципальному контракту</t>
  </si>
  <si>
    <t>В целях завершения строительно-монтажных работ по реконструкции центрального пляжа в г.о.Октябрьск.</t>
  </si>
  <si>
    <t>В целях оказания поддержки СОНКО (для осуществления поддержки организации "Союз женщин Самарской области", Самарского регионального отделения "Всероссийского общества глухих", Самарской областной организации "Всероссийского общества слепых" и др.</t>
  </si>
  <si>
    <t>В целях погашения кредиторской задолженности по оплате налога на имущество, а также в целях  возмещения расходов, связанных со служебными командировками, и на компенсационные выплаты при увольнении.</t>
  </si>
  <si>
    <t xml:space="preserve">В целях приобретения ГСМ для противопожарной службы </t>
  </si>
  <si>
    <t xml:space="preserve">В целях приобретения основных средств </t>
  </si>
  <si>
    <t>В целях предоставления субсидии ДОСААФ на оплату коммунальных услуг.</t>
  </si>
  <si>
    <t>В целях осуществления расходов на утилизацию списанного имущества</t>
  </si>
  <si>
    <t>В целях осуществления расходов на фонд оплаты труда</t>
  </si>
  <si>
    <t>Государственные казенные учреждения службы семьи и демографического развития Самарской области РзПР 1002 КВР 100</t>
  </si>
  <si>
    <t>Государственные казенные учреждения службы семьи и демографического развития Самарской области РзПР 1002 ВР 300</t>
  </si>
  <si>
    <t>Государственные казенные учреждения службы семьи и демографического развития Самарской области РзПР 1002 ВР 800</t>
  </si>
  <si>
    <t>Государственные казенные учреждения службы семьи и демографического развития Самарской области РзПР 0901 ВР 800</t>
  </si>
  <si>
    <t>Государственные бюджетные учреждения - Областной центр социальной помощи семье и детям КВР 600</t>
  </si>
  <si>
    <t xml:space="preserve">В связи с изменением типа государственного бюджетного учреждения Самарской области «Областной центр социальной помощи семье и детям» и созданием на его базе государственного казенного учреждения Самарской области «Областной центр социальной помощи семье и детям» </t>
  </si>
  <si>
    <t>Государственные казенные учреждения службы семьи и демографического развития Самарской области КВР 100,200,800</t>
  </si>
  <si>
    <t>Государственные казенные учреждения службы семьи и демографического развития Самарской области КВР 100, 200,300,800</t>
  </si>
  <si>
    <t>В целях проведения капитального ремонта в муниципальном бюджетном учреждении «ДЗОЦ «Молодая гвардия» г.о.Чапаевск</t>
  </si>
  <si>
    <t>В целях материально-технического обеспечения</t>
  </si>
  <si>
    <t>В целях приобретения оборудования и программного обеспечения для обеспечения лабораторных исследований, отбора проб воздуха, анализа качества воды в соответствии с требования действующего природоохранного законодательства</t>
  </si>
  <si>
    <t>В целях проведения ремонта, систематизации архива, организационно-штатных мероприятий</t>
  </si>
  <si>
    <t>В связи с поступлением в 2019 году средств из ФБ высвобождаются средства ДФСО по объекту "Строительство м/п Фрунзенский, I этап в размере 406 667,62365 тыс. рублей.
Предлагается направить указанный объем средств на увеличение финансирования мероприятий по реконструкции автодорог в рамках НП БКАД, капитальному ремонту и ремонту автодорог регионального значения в связи с досрочным выполнением объемов работ в рамках переходящих на 2020 год государственных контрактов по следующим объектам:
Капитальный ремонт - 94 667,62365 тыс. рублей
-  а/д "Самара-Волгоград-Новокуйбышевск" - Маяк - Томылово г.о.Новокуйбышевск и г.о.Чапаевск - 45 667,62365 тыс. рублей;
-  а/д Сосновка - Новое Мансуркино на участке км 0+000 - км 8+544 в м.р.Похвистневский - 30 000,0 тыс. рублей;
- а/д «Самара-Волгоград» - Красноармейское – Пестравка на участке км 4+800 - км 31+000 м.р.Красноармейский 
4 этап - 19 000,0 тыс. рублей.
Ремонт - 281 300,0 тыс. рублей 
- а/д Самара - Бугуруслан на участке км 133+000 - км 153+000 м.р.Похвистневский - 118 300,0 тыс. рублей;
- а/д Новокуйбышевск - Речников на участке км 0+000 - км 6+123 г.о.Новокуйбышевск - 40 000,0 тыс. рублей;
- а/д "Урал" - Сергиевск - Челно-Вершины км 0+000- 12-000, м.р. Сергиевский - 89 000,0 тыс. рублей;
- п/п через ж/д на км 105+617 а/д Самара – Бугуруслан, в м.р.Кинель – Черкасский - 20 000,0 тыс. рублей;
- м/п через реку Тукшумка на км 41+100 а/д Шигоны – Старый Тукшум в м.р.Шигонский - 5 000,0 тыс. рублей;
- м/п через реку Шешму на км12+740 а/д Клявлино-Русское Добрино в м.р.Клявлинский - 1 000,0 тыс. рублей;
- м/п через реку Малую Овсянку на км19+609 а/д Пестравка-Майский-Крюково в м.р.Пестравский - 5 000 тыс. рублей;
- м/п через реку Тростянку на км 7+400 а/д Усть-Кинельский-Новый Сарбай-аул Казахский-Красный Ключ-"Урал-Муханово", в м.р.Кинельский - 3 000,0 тыс. рублей.
Реконструкция - 30 700,0 тыс. рублей
- реконструкция автомобильной дороги «Самара - Бугуруслан» в м.р.Похвистневский - 30 700,0 тыс. рублей.</t>
  </si>
  <si>
    <t>В результате проведения конкурсных процедур и корректировкой площади карантинных сорняков, подлежащих обработке</t>
  </si>
  <si>
    <t>В целях реализации в полном объеме мероприятия 1 этапа и достижения запланированного показателя по объему расселяемой площади</t>
  </si>
  <si>
    <t>Служба мировых судей Самарской области</t>
  </si>
  <si>
    <t>В связи с проведением организационно-штатных мероприятий, проведение капитального ремонта объектов недвижимости Самарской области, приобретения основных средств, подготовку и проведение мероприятий, посвящённых праздничным дням, памятным датам, профессиональным праздникам и иным значимым событиям</t>
  </si>
  <si>
    <t>Обеспечение деятельности ГКУ "Учебно-методический центр по гражданской обороне и чрезвычайным ситуациям"</t>
  </si>
  <si>
    <t xml:space="preserve">Уточнение кодов бюджетной классификации по расходам, осуществляемым за счет средств из федерального бюджета. </t>
  </si>
  <si>
    <t>В целях использования экономии, образовавшейся по итогам проведения конкурсных процедур, на мероприятие по приобретению и установке спортивного оборудования и системы автополива футбольного поля в 2 детских лагерей г.о. Сызрань: ДОЛ "Планета дружба" и "Веселые ребята"</t>
  </si>
  <si>
    <t xml:space="preserve">В связи с увеличением объема работ по тушению лесных пожаров на сопредельных к лесному фонду территориях </t>
  </si>
  <si>
    <t>Комментарии</t>
  </si>
  <si>
    <t xml:space="preserve">Субсидии из областного бюджета бюджетам городских округов и муниципальных районов в Самарской области </t>
  </si>
  <si>
    <t>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</t>
  </si>
  <si>
    <t>Обеспечение деятельности полномочного представительства Губернатора Самарской области при Президенте Российской Федерации и Правительстве Российской Федерации ВР 200</t>
  </si>
  <si>
    <t>Обеспечение деятельности полномочного представительства Губернатора Самарской области при Президенте Российской Федерации и Правительстве Российской Федерации ВР 800</t>
  </si>
  <si>
    <t>Обеспечение деятельности ГКУ «Служба эксплуатации зданий и транспортного обеспечения» ВР 100</t>
  </si>
  <si>
    <t>Обеспечение деятельности ГКУ «Служба эксплуатации зданий и транспортного обеспечения» ВР 200</t>
  </si>
  <si>
    <t>Обеспечение деятельности ГКУ «Служба эксплуатации зданий и транспортного обеспечения» ВР 800</t>
  </si>
  <si>
    <t>Предоставление субсидий в целях развития малого и среднего предпринимательства в Самарской области ВР 600</t>
  </si>
  <si>
    <t>Государственная поддержка малого и среднего предпринимательства в субъектах Российской Федерации ВР 400</t>
  </si>
  <si>
    <t>Финансовое обеспечение деятельности государственного казенного учреждения «Информационно-консалтинговое агентство Самарской области» ВР 100</t>
  </si>
  <si>
    <t>Финансовое обеспечение деятельности государственного казенного учреждения «Информационно-консалтинговое агентство Самарской области» ВР 800</t>
  </si>
  <si>
    <t>Финансовое обеспечение деятельности государственного казенного учреждения «Информационно-консалтинговое агентство Самарской области» ВР 200</t>
  </si>
  <si>
    <t>Капитальный ремонт и ремонт автомобильных дорог общего пользования регионального или межмуниципального значения Самарской области ВР 200</t>
  </si>
  <si>
    <t>Строительство и реконструкция автомобильных дорог общего пользования регионального или межмуниципального значения Самарской области  ВР 400</t>
  </si>
  <si>
    <t>Обеспечение выполнения функций ГКУ "Управление автомобильными дорогами Самарской области" ВР 200</t>
  </si>
  <si>
    <t>Обеспечение выполнения функций ГКУ "Управление автомобильными дорогами Самарской области" ВР 100</t>
  </si>
  <si>
    <t>Предоставление субсидий государственным бюджетным учреждениям РзПР 0704</t>
  </si>
  <si>
    <t>Предоставление субсидий государственным бюджетным учреждениям РзПР 0405</t>
  </si>
  <si>
    <t>Субсидия на предоставление полного государственного обеспечения детям-сиротам, детям, оставшимся без попечения родителей, лицам из числа детей-сирот, оставшихся без попечения родителей, обучающихся в учреждениях, реализующих программы профессионального образования (питание и одежда) РзПР 0704</t>
  </si>
  <si>
    <t>Субсидия на осуществление ежемесячной денежной выплаты в размере 5000 (Пяти тысяч) рублей молодым, в возрасте не старше 30 лет, педагогическим работникам РзПР  0709</t>
  </si>
  <si>
    <t>Субсидии на оплату широкополосного доступа учреждений к сети Интернет с использованием средств контентной фильтрации информации РзПР 0709</t>
  </si>
  <si>
    <t>Обеспечение деятельности ГКУ СО "Центр обеспечения деятельности агропромышленного комплекса Самарской области"  РзПР 0704</t>
  </si>
  <si>
    <t>Прочие учреждения здравоохранения (казенные учреждения) КВР 800</t>
  </si>
  <si>
    <t>Прочие учреждения здравоохранения (казенные учреждения) КВР 244</t>
  </si>
  <si>
    <t>Обеспечение деятельности территориальных управлений министерства образования и науки  Самарской области. ВР 100</t>
  </si>
  <si>
    <t>Обеспечение деятельности территориальных управлений министерства образования и науки  Самарской области. ВР 800</t>
  </si>
  <si>
    <t>Обеспечение деятельности территориальных управлений министерства образования и науки  Самарской области. ВР 200</t>
  </si>
  <si>
    <t>Обеспечение деятельности аппарата министерства образования и науки  Самарской области ВР 200</t>
  </si>
  <si>
    <t>Обеспечение деятельности аппарата министерства образования и науки  Самарской области ВР 100</t>
  </si>
  <si>
    <t>Возмещение Резервного фонда Губернатора Самарской области (за счет экономии по министерству образования и науки СО)</t>
  </si>
  <si>
    <t>Гранты в области науки, культуры, искусства и средств массовой информации (ВР 800)</t>
  </si>
  <si>
    <t>Гранты в области науки, культуры, искусства и средств массовой информации (ВР 600)</t>
  </si>
  <si>
    <t>Общеобразовательная школа на 1200 мест по адресу: Самарская область, г. Самара, Красноглинский район, пос. Мехзавод, квартал 1 (ФБ)</t>
  </si>
  <si>
    <t>Обеспечение автомобильными дорогами жилого района "Волгарь" в Куйбышевском районе городского округа Самара. Строительство автомобильной дороги по ул. Александра Солженицына (ПК2+66,30) до этнокультурного комплекса "Парк Дружбы народов" (ФБ)</t>
  </si>
  <si>
    <t>Территория 5/2 очереди застройки жилого района, расположенного по адресу: Самарская область, Волжский район, сельское поселение Лопатино. Строительство автомобильных дорог с дождевой канализацией и локальным очистным сооружением. 1 ЭТАП (Дорожный фонд)</t>
  </si>
  <si>
    <t>Территория 6-й очереди застройки жилого района, расположенного по адресу: Самарская область, Волжский район, сельское поселение Черноречье. Строительство автомобильных дорог с дождевой канализацией. 1 ЭТАП (Дорожный фонд)</t>
  </si>
  <si>
    <t>Автодороги, расположенные в пределах жилой застройки по адресу: г. Самара, Красноглинский район, Московское шоссе, 23 км (Дорожный фонд)</t>
  </si>
  <si>
    <t>Обеспечение автомобильными дорогами жилого района "Волгарь" в Куйбышевском районе городского округа Самара. Строительство автомобильной дороги по ул. Александра Солженицына (ПК2+66,30) до этнокультурного комплекса "Парк Дружбы народов" (Дорожный фонд)</t>
  </si>
  <si>
    <t>Нераспределенный остаток (дорожный фонд)</t>
  </si>
  <si>
    <t>Оплата услуг по предоставлению, обработке и хранению информации о транспортных потоках, передвижении транспортных средств и нарушении транспортными средствами Правил дорожного движения на территории Самарской области ВР 244</t>
  </si>
  <si>
    <t>Оплата услуг по предоставлению, обработке и хранению информации о транспортных потоках, передвижении транспортных средств и нарушении транспортными средствами Правил дорожного движения на территории Самарской области ВР 612</t>
  </si>
  <si>
    <t>Обеспечение деятельности ГКУСО "Агентство по обеспечению деятельности мировых судей Самарской области" КВР 200</t>
  </si>
  <si>
    <t>Обеспечение деятельности ГКУСО "Агентство по обеспечению деятельности мировых судей Самарской области" КВР 800</t>
  </si>
  <si>
    <t>Организация профессионального обучения и дополнительного профессионального образования лиц предпенсионного возраста КВР 800</t>
  </si>
  <si>
    <t>Организация профессионального обучения и дополнительного профессионального образования лиц предпенсионного возраста КВР 200</t>
  </si>
  <si>
    <t>Организация профессионального обучения и дополнительного профессионального образования лиц предпенсионного возраста КВР 300</t>
  </si>
  <si>
    <t>Организация профессионального обучения и дополнительного профессионального образования лиц предпенсионного возраста КВР 600</t>
  </si>
  <si>
    <t>Частичное возмещение работодателям затрат на оплату труда инвалидов и (или) их наставников, а также создание инфраструктуры, обеспечивающей доступность рабочего места для инвалида КВР 800</t>
  </si>
  <si>
    <t>Частичное возмещение работодателям затрат на оплату труда инвалидов и (или) их наставников, а также создание инфраструктуры, обеспечивающей доступность рабочего места для инвалида КВР 600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</si>
  <si>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 КВР 500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</si>
  <si>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 КВР 300</t>
  </si>
  <si>
    <t>Гранты в форме субсидий юридическим лицам (за исключением субсидий государственным (муниципальным) учреждениям) на финансовое обеспечение затрат, возникающих в связи с оказанием услуг (выполнением работ) в сфере печатных и электронных средств массовой информации КВР 600</t>
  </si>
  <si>
    <t>Гранты в форме субсидий юридическим лицам (за исключением субсидий государственным (муниципальным) учреждениям) на финансовое обеспечение затрат, возникающих в связи с оказанием услуг (выполнением работ) в сфере печатных и электронных средств массовой информации КВР 800</t>
  </si>
  <si>
    <t>Обеспечение деятельности ГКУ «Уполномоченный МФЦ» КВР 200</t>
  </si>
  <si>
    <t>Обеспечение деятельности ГКУ «Уполномоченный МФЦ» КВР 100</t>
  </si>
  <si>
    <t>Обеспечение деятельности ГКУ «Дом дружбы народов» КВР 200</t>
  </si>
  <si>
    <t>Обеспечение деятельности ГКУ «Дом дружбы народов» КВР 100</t>
  </si>
  <si>
    <t>Обеспечение деятельности департамента по вопросам правопорядка и противодействия коррупции Самарской области ВР 122</t>
  </si>
  <si>
    <t>Обеспечение деятельности департамента по вопросам правопорядка и противодействия коррупции Самарской области КВР 200</t>
  </si>
  <si>
    <t>Обеспечение государственных гарантий лицам, замещающим государственные должности, гражданским служащим Самарской области в области медицинского и санаторно-курортного обслуживания КВР 100</t>
  </si>
  <si>
    <t>Обеспечение государственных гарантий лицам, замещающим государственные должности, гражданским служащим Самарской области в области медицинского и санаторно-курортного обслуживания ВР 244</t>
  </si>
  <si>
    <t>Обеспечение деятельности государственного казенного учреждения Самарской области «Самарский региональный ресурсный центр» КВР 100</t>
  </si>
  <si>
    <t>Обеспечение деятельности государственного казенного учреждения Самарской области «Самарский региональный ресурсный центр» КВР 300</t>
  </si>
  <si>
    <t>Обеспечение деятельности государственного казенного учреждения Самарской области «Управление охотничьих и водных биологических ресурсов» КВР 100</t>
  </si>
  <si>
    <t>Обеспечение деятельности государственного казенного учреждения Самарской области «Управление охотничьих и водных биологических ресурсов» КВР 300</t>
  </si>
  <si>
    <t>Обеспечение деятельности Главного управления по мобвопросам Самарской области КВР 122</t>
  </si>
  <si>
    <t>Обеспечение деятельности Главного управления по мобвопросам Самарской области КВР 244</t>
  </si>
  <si>
    <t>Обеспечение деятельности ГКУ "Поисково-спасательная служба Самарской области" 
КВР 119</t>
  </si>
  <si>
    <t>Обеспечение деятельности ГКУ "Поисково-спасательная служба Самарской области"
КВР 853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</si>
  <si>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КВР 200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</si>
  <si>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КВР 800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</si>
  <si>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КВР 100</t>
  </si>
  <si>
    <t>Обеспечение деятельности государственной жилищной инспекции Самарской области КВР 200</t>
  </si>
  <si>
    <t>Обеспечение деятельности государственной жилищной инспекции Самарской области КВР 100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</si>
  <si>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 КВР 100 (федеральные средства)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</si>
  <si>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 КВР 200 (федеральные средства)</t>
  </si>
  <si>
    <t xml:space="preserve">Исполнение судебных актов(органы госвласти) </t>
  </si>
  <si>
    <t>Обеспечение деятельности ГКУ СО «Самарские лесничества» (федеральные средства)</t>
  </si>
  <si>
    <t>Расходы на реализацию мероприятий в сфере лесного хозяйства, за исключением расходов на содержание государственных учреждений (федеральные средства)</t>
  </si>
  <si>
    <t>Содержание систем видеонаблюдения (федеральные средства)</t>
  </si>
  <si>
    <t xml:space="preserve">Предоставление субсидии из областного бюджета на разработку и корректировку проектной сметной документации и производство работ по ликвидации и рекультивации массивов существующих объектов размещения отходов </t>
  </si>
  <si>
    <t>Осуществление отдельных полномочий в области лесных отношений (обеспечение деятельности министерства)
федеральные средства</t>
  </si>
  <si>
    <t>Средства будут направлены на завершение отделочных работ на объекте Храм Серафима Саровского по адресу: г.о. Самара, ул. Лесная/Северо-Восточная магистраль</t>
  </si>
  <si>
    <t>В связи с необходимостью корректировки ПСД</t>
  </si>
  <si>
    <t>В целях присоединения к инженерным сетям</t>
  </si>
  <si>
    <t>Приложение 2 к пояснительной записке</t>
  </si>
  <si>
    <t>В целях урегулирования задолженности подведомственного ГБУ СО «Центр размещения рекламы»</t>
  </si>
  <si>
    <t>Изъятие земельных участков и (или) расположенных на них объектов недвижимого имущества для государственных нужд Самарской области, в том числе путем выкупа</t>
  </si>
  <si>
    <t>Приобретение в собственность Самарской области акций акционерного общества "Самарский речной порт"</t>
  </si>
  <si>
    <t>Обеспечение деятельности министерства имущественных отношений Самарской области</t>
  </si>
  <si>
    <t>Исполнение судебных актов (органы госвласти)</t>
  </si>
  <si>
    <t xml:space="preserve">Неосвоение средств областного бюджета в объеме 29 090,0 тыс. рублей связано с невыполнением работ по устройству искусственного покрытия футбольных полей, расположенных по адресам:  г.о. Самара, Кировский внутригородской район, г. Самара, ул. Демократическая, сооружение 57 А , сооружение 57 Б; г.о. Самара, внутригородской район Красноглинский, г. Самара, 32-й квартал. </t>
  </si>
  <si>
    <t>В целях осуществления расходов, связанных с текущей деятельностью</t>
  </si>
  <si>
    <t>В целях обеспечения твердым топливом частных домовладений</t>
  </si>
  <si>
    <t>Увеличение объема средств резервного фонда исходя из возможной потребности</t>
  </si>
  <si>
    <t>Предоставление субсидий местным бюджетам в целях развития малого и среднего предпринимательства в Самарской области 
ВР 500</t>
  </si>
  <si>
    <t>Субсидирование юридических лиц для создания рабочих мест в монопрофильных городских округах Самарской области</t>
  </si>
  <si>
    <t>Предоставление субсидий  некоммерческим организациям на реализацию мероприятий по проведению экспортной акселерации для предприятий Самарской области в рамках национальных проектов</t>
  </si>
  <si>
    <t>Субсидии религиозным организациям на проведение мероприятий, обеспечивающих осуществление культурно-просветительской деятельности - строительство Храма Серафима Саровского по адресу: г.о. Самара, ул. Лесная/Северо-Восточная магистраль</t>
  </si>
  <si>
    <r>
      <t xml:space="preserve">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округов, связанных с реализацией мероприятий по оказанию содействия организациям, осуществляющим свою деятельность на территории Самарской области, в целях закупки низкопольных троллейбусов, произведенных на территории государств – участников Единого экономического пространства </t>
    </r>
    <r>
      <rPr>
        <i/>
        <sz val="30"/>
        <rFont val="Times New Roman"/>
        <family val="1"/>
      </rPr>
      <t>(Министерство транспорта и автомобильных дорог Самарской области)</t>
    </r>
  </si>
  <si>
    <t>Обеспечение деятельности Уполномоченного по правам человека Самарской области 
КВР 200</t>
  </si>
  <si>
    <t>Обеспечение деятельности Уполномоченного по правам человека Самарской области 
КВР 100</t>
  </si>
  <si>
    <t>Обеспечение деятельности Уполномоченного по правам человека Самарской области 
КВР 800</t>
  </si>
  <si>
    <t>Обеспечение деятельности департамента 
КВР 200</t>
  </si>
  <si>
    <t>Обеспечение деятельности департамента 
КВР 100</t>
  </si>
  <si>
    <t>Обеспечение деятельности департамента 
КВР 800</t>
  </si>
  <si>
    <t>В целях приобретения спортивного инвентаря и экипировки, проведение текущего ремонта, а также на командирование спортсменов на соревнования для исполнения требований федеральных стандартов спортивной подготовки.</t>
  </si>
  <si>
    <t>В целях приобретения основных средств  и оборудования для подготовки спортсменов по гребному и парусному спорту и обеспечения безопасности тренировочных занятий в целях исполнения требований федеральных стандартов спортивной подготовки.</t>
  </si>
  <si>
    <t>Выплата денежной компенсации пострадавшим участникам долевого строительства, удовлетворение прав требований которых невозможно в проблемном объекте в связи с нецелесообразностью и (или) невозможностью завершения строительства проблемного объекта</t>
  </si>
  <si>
    <t>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материально-технической базы органов местного самоуправления</t>
  </si>
  <si>
    <t>Приобретение в полную собственность Самарской области для последующего проведения капитального ремонта и реконструкции</t>
  </si>
  <si>
    <t>В целях приобретения пакета акций АО "Самарский речной порт" для их консолидации в собственности Самарской области</t>
  </si>
  <si>
    <t>В связи с невозможностью освоения средств в текущем году</t>
  </si>
  <si>
    <t>В целях обеспечения предоставления стимулирующих субсидий в связи с прогнозируемым перевыполнением показателей социально-экономического развития за ноябрь 2019 года предлагается увеличить нераспределенный резерв указанных субсидий в 2019 году.
Неиспользованный остаток дотаций образовался в связи с истечением срока подачи заявок для получения указанных дотаций муниципальными образованиями в 2019 году.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</si>
</sst>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[Red]\-#,##0;0"/>
    <numFmt numFmtId="174" formatCode="#,##0.000"/>
    <numFmt numFmtId="175" formatCode="000"/>
    <numFmt numFmtId="176" formatCode="#,##0.000;[Red]\-#,##0.000;0.000"/>
    <numFmt numFmtId="177" formatCode="#,##0.0;[Red]\-#,##0.0;0.0"/>
    <numFmt numFmtId="178" formatCode="#,##0.00;[Red]\-#,##0.00;0.00"/>
    <numFmt numFmtId="179" formatCode="#,##0.0000;[Red]\-#,##0.0000;0.0000"/>
    <numFmt numFmtId="180" formatCode="#,##0.00000;[Red]\-#,##0.00000;0.00000"/>
    <numFmt numFmtId="181" formatCode="#,##0.000000;[Red]\-#,##0.000000;0.000000"/>
    <numFmt numFmtId="182" formatCode="#,##0.0000000;[Red]\-#,##0.0000000;0.0000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_р_."/>
    <numFmt numFmtId="192" formatCode="00\.00\.00"/>
    <numFmt numFmtId="193" formatCode="_-* #,##0.000\ _₽_-;\-* #,##0.000\ _₽_-;_-* &quot;-&quot;??\ _₽_-;_-@_-"/>
    <numFmt numFmtId="194" formatCode="_-* #,##0.0000\ _₽_-;\-* #,##0.0000\ _₽_-;_-* &quot;-&quot;??\ _₽_-;_-@_-"/>
    <numFmt numFmtId="195" formatCode="_-* #,##0.0\ _₽_-;\-* #,##0.0\ _₽_-;_-* &quot;-&quot;??\ _₽_-;_-@_-"/>
    <numFmt numFmtId="196" formatCode="_-* #,##0\ _₽_-;\-* #,##0\ _₽_-;_-* &quot;-&quot;??\ _₽_-;_-@_-"/>
    <numFmt numFmtId="197" formatCode="_-* #,##0.00000_р_._-;\-* #,##0.00000_р_._-;_-* &quot;-&quot;?????_р_._-;_-@_-"/>
    <numFmt numFmtId="198" formatCode="0.000"/>
    <numFmt numFmtId="199" formatCode="_-* #,##0.00000\ _₽_-;\-* #,##0.00000\ _₽_-;_-* &quot;-&quot;??\ _₽_-;_-@_-"/>
    <numFmt numFmtId="200" formatCode="000\.00\.00"/>
    <numFmt numFmtId="201" formatCode="_-* #,##0.0_р_._-;\-* #,##0.0_р_._-;_-* &quot;-&quot;??_р_._-;_-@_-"/>
    <numFmt numFmtId="202" formatCode="0000000000"/>
    <numFmt numFmtId="203" formatCode="#,##0.0_ ;\-#,##0.0\ "/>
    <numFmt numFmtId="204" formatCode="#,##0.00000\ _₽"/>
    <numFmt numFmtId="205" formatCode="000000"/>
    <numFmt numFmtId="206" formatCode="#,##0.00\ _₽"/>
    <numFmt numFmtId="207" formatCode="#,##0.00\ &quot;₽&quot;"/>
    <numFmt numFmtId="208" formatCode="#,##0.0\ _₽"/>
    <numFmt numFmtId="209" formatCode="#,##0\ _₽"/>
    <numFmt numFmtId="210" formatCode="#,##0.00000;[Red]#,##0.00000"/>
    <numFmt numFmtId="211" formatCode="#,##0.0000;[Red]#,##0.0000"/>
    <numFmt numFmtId="212" formatCode="#,##0.000;[Red]#,##0.000"/>
    <numFmt numFmtId="213" formatCode="#,##0.00;[Red]#,##0.00"/>
    <numFmt numFmtId="214" formatCode="#,##0.0;[Red]#,##0.0"/>
    <numFmt numFmtId="215" formatCode="#,##0;[Red]#,##0"/>
    <numFmt numFmtId="216" formatCode="#,##0.000000;[Red]#,##0.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 Cyr"/>
      <family val="0"/>
    </font>
    <font>
      <sz val="1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25"/>
      <name val="Times New Roman"/>
      <family val="1"/>
    </font>
    <font>
      <sz val="35"/>
      <name val="Times New Roman"/>
      <family val="1"/>
    </font>
    <font>
      <sz val="30"/>
      <name val="Arial Cyr"/>
      <family val="0"/>
    </font>
    <font>
      <b/>
      <i/>
      <sz val="30"/>
      <name val="Times New Roman"/>
      <family val="1"/>
    </font>
    <font>
      <u val="single"/>
      <sz val="30"/>
      <name val="Times New Roman"/>
      <family val="1"/>
    </font>
    <font>
      <i/>
      <sz val="30"/>
      <name val="Times New Roman"/>
      <family val="1"/>
    </font>
    <font>
      <sz val="29"/>
      <name val="Times New Roman"/>
      <family val="1"/>
    </font>
    <font>
      <sz val="28"/>
      <name val="Times New Roman"/>
      <family val="1"/>
    </font>
    <font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5"/>
      <color indexed="10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sz val="35"/>
      <color rgb="FFFF0000"/>
      <name val="Times New Roman"/>
      <family val="1"/>
    </font>
    <font>
      <b/>
      <sz val="3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70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/>
    </xf>
    <xf numFmtId="3" fontId="9" fillId="0" borderId="10" xfId="70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215" fontId="9" fillId="0" borderId="10" xfId="70" applyNumberFormat="1" applyFont="1" applyFill="1" applyBorder="1" applyAlignment="1">
      <alignment horizontal="center" vertical="center" wrapText="1"/>
      <protection/>
    </xf>
    <xf numFmtId="215" fontId="9" fillId="0" borderId="10" xfId="0" applyNumberFormat="1" applyFont="1" applyFill="1" applyBorder="1" applyAlignment="1">
      <alignment horizontal="center" vertical="center"/>
    </xf>
    <xf numFmtId="215" fontId="9" fillId="0" borderId="10" xfId="94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3" fontId="57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0" borderId="10" xfId="70" applyFont="1" applyFill="1" applyBorder="1" applyAlignment="1">
      <alignment horizontal="left" vertical="center" wrapText="1"/>
      <protection/>
    </xf>
    <xf numFmtId="3" fontId="10" fillId="34" borderId="10" xfId="0" applyNumberFormat="1" applyFont="1" applyFill="1" applyBorder="1" applyAlignment="1">
      <alignment horizontal="center" vertical="center"/>
    </xf>
    <xf numFmtId="172" fontId="9" fillId="0" borderId="10" xfId="70" applyNumberFormat="1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/>
    </xf>
    <xf numFmtId="0" fontId="9" fillId="0" borderId="10" xfId="70" applyFont="1" applyFill="1" applyBorder="1" applyAlignment="1">
      <alignment horizontal="left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2" fontId="9" fillId="34" borderId="10" xfId="67" applyNumberFormat="1" applyFont="1" applyFill="1" applyBorder="1" applyAlignment="1" applyProtection="1">
      <alignment vertical="center" wrapText="1"/>
      <protection hidden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05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vertical="center"/>
    </xf>
    <xf numFmtId="0" fontId="9" fillId="0" borderId="10" xfId="70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192" fontId="9" fillId="0" borderId="10" xfId="67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horizontal="left" vertical="center"/>
    </xf>
    <xf numFmtId="0" fontId="9" fillId="0" borderId="10" xfId="70" applyNumberFormat="1" applyFont="1" applyFill="1" applyBorder="1" applyAlignment="1">
      <alignment horizontal="center" vertical="center" wrapText="1"/>
      <protection/>
    </xf>
    <xf numFmtId="0" fontId="9" fillId="34" borderId="10" xfId="0" applyNumberFormat="1" applyFont="1" applyFill="1" applyBorder="1" applyAlignment="1">
      <alignment horizontal="center" vertical="center" wrapText="1"/>
    </xf>
    <xf numFmtId="192" fontId="9" fillId="34" borderId="10" xfId="67" applyNumberFormat="1" applyFont="1" applyFill="1" applyBorder="1" applyAlignment="1" applyProtection="1">
      <alignment horizontal="left" vertical="center" wrapText="1"/>
      <protection hidden="1"/>
    </xf>
    <xf numFmtId="0" fontId="57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192" fontId="9" fillId="33" borderId="10" xfId="57" applyNumberFormat="1" applyFont="1" applyFill="1" applyBorder="1" applyAlignment="1" applyProtection="1">
      <alignment vertical="center" wrapText="1"/>
      <protection hidden="1"/>
    </xf>
    <xf numFmtId="192" fontId="9" fillId="0" borderId="10" xfId="57" applyNumberFormat="1" applyFont="1" applyFill="1" applyBorder="1" applyAlignment="1" applyProtection="1">
      <alignment vertical="center" wrapText="1"/>
      <protection hidden="1"/>
    </xf>
    <xf numFmtId="3" fontId="57" fillId="0" borderId="10" xfId="57" applyNumberFormat="1" applyFont="1" applyFill="1" applyBorder="1" applyAlignment="1">
      <alignment horizontal="center" vertical="center" wrapText="1"/>
      <protection/>
    </xf>
    <xf numFmtId="3" fontId="57" fillId="0" borderId="10" xfId="0" applyNumberFormat="1" applyFont="1" applyFill="1" applyBorder="1" applyAlignment="1">
      <alignment vertical="center" wrapText="1"/>
    </xf>
    <xf numFmtId="0" fontId="17" fillId="0" borderId="10" xfId="70" applyFont="1" applyFill="1" applyBorder="1" applyAlignment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175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9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left" vertical="center" wrapText="1"/>
    </xf>
    <xf numFmtId="192" fontId="9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9" fillId="0" borderId="12" xfId="7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18" fillId="0" borderId="10" xfId="70" applyFont="1" applyFill="1" applyBorder="1" applyAlignment="1">
      <alignment horizontal="left" vertical="center" wrapText="1"/>
      <protection/>
    </xf>
    <xf numFmtId="215" fontId="9" fillId="0" borderId="12" xfId="70" applyNumberFormat="1" applyFont="1" applyFill="1" applyBorder="1" applyAlignment="1">
      <alignment vertical="center" wrapText="1"/>
      <protection/>
    </xf>
    <xf numFmtId="215" fontId="9" fillId="0" borderId="12" xfId="70" applyNumberFormat="1" applyFont="1" applyFill="1" applyBorder="1" applyAlignment="1">
      <alignment horizontal="center" vertical="center" wrapText="1"/>
      <protection/>
    </xf>
    <xf numFmtId="0" fontId="18" fillId="0" borderId="10" xfId="70" applyFont="1" applyFill="1" applyBorder="1" applyAlignment="1">
      <alignment vertical="center" wrapText="1"/>
      <protection/>
    </xf>
    <xf numFmtId="3" fontId="11" fillId="0" borderId="10" xfId="70" applyNumberFormat="1" applyFont="1" applyFill="1" applyBorder="1" applyAlignment="1">
      <alignment horizontal="center" vertic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192" fontId="18" fillId="0" borderId="10" xfId="67" applyNumberFormat="1" applyFont="1" applyFill="1" applyBorder="1" applyAlignment="1" applyProtection="1">
      <alignment horizontal="left" vertical="center" wrapText="1"/>
      <protection hidden="1"/>
    </xf>
    <xf numFmtId="3" fontId="18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2" xfId="70" applyFont="1" applyFill="1" applyBorder="1" applyAlignment="1">
      <alignment horizontal="left" vertical="center" wrapText="1"/>
      <protection/>
    </xf>
    <xf numFmtId="3" fontId="9" fillId="0" borderId="12" xfId="70" applyNumberFormat="1" applyFont="1" applyFill="1" applyBorder="1" applyAlignment="1">
      <alignment horizontal="center" vertical="center" wrapText="1"/>
      <protection/>
    </xf>
    <xf numFmtId="3" fontId="9" fillId="0" borderId="11" xfId="70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9" fillId="0" borderId="10" xfId="70" applyFont="1" applyFill="1" applyBorder="1" applyAlignment="1">
      <alignment vertical="center" wrapText="1"/>
      <protection/>
    </xf>
    <xf numFmtId="209" fontId="9" fillId="0" borderId="10" xfId="70" applyNumberFormat="1" applyFont="1" applyFill="1" applyBorder="1" applyAlignment="1">
      <alignment horizontal="center" vertical="center" wrapText="1"/>
      <protection/>
    </xf>
    <xf numFmtId="1" fontId="9" fillId="0" borderId="10" xfId="70" applyNumberFormat="1" applyFont="1" applyFill="1" applyBorder="1" applyAlignment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/>
    </xf>
    <xf numFmtId="0" fontId="9" fillId="0" borderId="12" xfId="70" applyFont="1" applyFill="1" applyBorder="1" applyAlignment="1">
      <alignment horizontal="left" vertical="center" wrapText="1"/>
      <protection/>
    </xf>
    <xf numFmtId="172" fontId="9" fillId="0" borderId="12" xfId="70" applyNumberFormat="1" applyFont="1" applyFill="1" applyBorder="1" applyAlignment="1">
      <alignment horizontal="center" vertical="center" wrapText="1"/>
      <protection/>
    </xf>
    <xf numFmtId="0" fontId="9" fillId="0" borderId="12" xfId="70" applyFont="1" applyFill="1" applyBorder="1" applyAlignment="1">
      <alignment horizontal="left" vertical="top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70" applyFont="1" applyFill="1" applyBorder="1" applyAlignment="1">
      <alignment vertical="center" wrapText="1"/>
      <protection/>
    </xf>
    <xf numFmtId="175" fontId="9" fillId="34" borderId="10" xfId="0" applyNumberFormat="1" applyFont="1" applyFill="1" applyBorder="1" applyAlignment="1" applyProtection="1">
      <alignment horizontal="left" vertical="center" wrapText="1"/>
      <protection hidden="1"/>
    </xf>
    <xf numFmtId="175" fontId="9" fillId="34" borderId="10" xfId="0" applyNumberFormat="1" applyFont="1" applyFill="1" applyBorder="1" applyAlignment="1" applyProtection="1">
      <alignment vertical="center" wrapText="1"/>
      <protection hidden="1"/>
    </xf>
    <xf numFmtId="175" fontId="9" fillId="0" borderId="10" xfId="0" applyNumberFormat="1" applyFont="1" applyFill="1" applyBorder="1" applyAlignment="1" applyProtection="1">
      <alignment vertical="center" wrapText="1"/>
      <protection hidden="1"/>
    </xf>
    <xf numFmtId="0" fontId="9" fillId="0" borderId="10" xfId="71" applyFont="1" applyFill="1" applyBorder="1" applyAlignment="1">
      <alignment horizontal="left" vertical="center" wrapText="1"/>
      <protection/>
    </xf>
    <xf numFmtId="0" fontId="9" fillId="34" borderId="10" xfId="0" applyNumberFormat="1" applyFont="1" applyFill="1" applyBorder="1" applyAlignment="1" applyProtection="1">
      <alignment horizontal="left" vertical="center" wrapText="1"/>
      <protection hidden="1"/>
    </xf>
    <xf numFmtId="2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9" fillId="0" borderId="10" xfId="70" applyFont="1" applyFill="1" applyBorder="1" applyAlignment="1">
      <alignment vertical="center" wrapText="1"/>
      <protection/>
    </xf>
    <xf numFmtId="0" fontId="9" fillId="0" borderId="10" xfId="70" applyFont="1" applyFill="1" applyBorder="1" applyAlignment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17" fillId="0" borderId="10" xfId="0" applyNumberFormat="1" applyFont="1" applyFill="1" applyBorder="1" applyAlignment="1">
      <alignment horizontal="left" vertical="center" wrapText="1"/>
    </xf>
    <xf numFmtId="175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9" fillId="0" borderId="10" xfId="70" applyFont="1" applyFill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left" vertical="center" wrapText="1"/>
      <protection/>
    </xf>
    <xf numFmtId="0" fontId="9" fillId="0" borderId="12" xfId="70" applyFont="1" applyFill="1" applyBorder="1" applyAlignment="1">
      <alignment horizontal="left" vertical="center" wrapText="1"/>
      <protection/>
    </xf>
    <xf numFmtId="0" fontId="9" fillId="0" borderId="11" xfId="70" applyFont="1" applyFill="1" applyBorder="1" applyAlignment="1">
      <alignment horizontal="left" vertical="center" wrapText="1"/>
      <protection/>
    </xf>
    <xf numFmtId="0" fontId="9" fillId="0" borderId="12" xfId="70" applyFont="1" applyFill="1" applyBorder="1" applyAlignment="1">
      <alignment horizontal="center" vertical="center" wrapText="1"/>
      <protection/>
    </xf>
    <xf numFmtId="0" fontId="9" fillId="0" borderId="11" xfId="70" applyFont="1" applyFill="1" applyBorder="1" applyAlignment="1">
      <alignment horizontal="center" vertical="center" wrapText="1"/>
      <protection/>
    </xf>
    <xf numFmtId="0" fontId="11" fillId="0" borderId="12" xfId="70" applyFont="1" applyFill="1" applyBorder="1" applyAlignment="1">
      <alignment horizontal="center" vertical="center" wrapText="1"/>
      <protection/>
    </xf>
    <xf numFmtId="0" fontId="11" fillId="0" borderId="13" xfId="70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7" fillId="0" borderId="12" xfId="57" applyNumberFormat="1" applyFont="1" applyFill="1" applyBorder="1" applyAlignment="1">
      <alignment horizontal="left" vertical="center" wrapText="1"/>
      <protection/>
    </xf>
    <xf numFmtId="0" fontId="57" fillId="0" borderId="11" xfId="57" applyNumberFormat="1" applyFont="1" applyFill="1" applyBorder="1" applyAlignment="1">
      <alignment horizontal="left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70" applyFont="1" applyFill="1" applyBorder="1" applyAlignment="1">
      <alignment horizontal="left" vertical="center" wrapText="1"/>
      <protection/>
    </xf>
    <xf numFmtId="0" fontId="9" fillId="0" borderId="12" xfId="70" applyFont="1" applyFill="1" applyBorder="1" applyAlignment="1">
      <alignment horizontal="left" vertical="center" wrapText="1"/>
      <protection/>
    </xf>
    <xf numFmtId="0" fontId="9" fillId="0" borderId="13" xfId="7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75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70" applyFont="1" applyFill="1" applyBorder="1" applyAlignment="1">
      <alignment horizontal="center" vertical="center" wrapText="1"/>
      <protection/>
    </xf>
    <xf numFmtId="3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70" applyFont="1" applyFill="1" applyBorder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43" fontId="10" fillId="37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15" fontId="9" fillId="0" borderId="10" xfId="70" applyNumberFormat="1" applyFont="1" applyFill="1" applyBorder="1" applyAlignment="1">
      <alignment horizontal="center" vertical="center" wrapText="1"/>
      <protection/>
    </xf>
    <xf numFmtId="215" fontId="9" fillId="0" borderId="10" xfId="70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left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4" fontId="9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3" fontId="9" fillId="0" borderId="10" xfId="70" applyNumberFormat="1" applyFont="1" applyFill="1" applyBorder="1" applyAlignment="1">
      <alignment horizontal="center" vertical="center" wrapText="1"/>
      <protection/>
    </xf>
    <xf numFmtId="0" fontId="14" fillId="38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92" fontId="9" fillId="0" borderId="12" xfId="67" applyNumberFormat="1" applyFont="1" applyFill="1" applyBorder="1" applyAlignment="1" applyProtection="1">
      <alignment horizontal="left" vertical="center" wrapText="1"/>
      <protection hidden="1"/>
    </xf>
    <xf numFmtId="192" fontId="9" fillId="0" borderId="13" xfId="67" applyNumberFormat="1" applyFont="1" applyFill="1" applyBorder="1" applyAlignment="1" applyProtection="1">
      <alignment horizontal="left" vertical="center" wrapText="1"/>
      <protection hidden="1"/>
    </xf>
    <xf numFmtId="0" fontId="14" fillId="38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75" fontId="9" fillId="34" borderId="12" xfId="0" applyNumberFormat="1" applyFont="1" applyFill="1" applyBorder="1" applyAlignment="1" applyProtection="1">
      <alignment horizontal="left" vertical="center" wrapText="1"/>
      <protection hidden="1"/>
    </xf>
    <xf numFmtId="175" fontId="9" fillId="34" borderId="11" xfId="0" applyNumberFormat="1" applyFont="1" applyFill="1" applyBorder="1" applyAlignment="1" applyProtection="1">
      <alignment horizontal="left" vertical="center" wrapText="1"/>
      <protection hidden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1 2" xfId="54"/>
    <cellStyle name="Обычный 11 2 2" xfId="55"/>
    <cellStyle name="Обычный 11 3" xfId="56"/>
    <cellStyle name="Обычный 2" xfId="57"/>
    <cellStyle name="Обычный 2 2" xfId="58"/>
    <cellStyle name="Обычный 2 2 2" xfId="59"/>
    <cellStyle name="Обычный 2 3" xfId="60"/>
    <cellStyle name="Обычный 2 4" xfId="61"/>
    <cellStyle name="Обычный 2 5" xfId="62"/>
    <cellStyle name="Обычный 2 5 2" xfId="63"/>
    <cellStyle name="Обычный 2 6" xfId="64"/>
    <cellStyle name="Обычный 2 6 2" xfId="65"/>
    <cellStyle name="Обычный 2 7" xfId="66"/>
    <cellStyle name="Обычный 2 8" xfId="67"/>
    <cellStyle name="Обычный 2 9" xfId="68"/>
    <cellStyle name="Обычный 3" xfId="69"/>
    <cellStyle name="Обычный 3 2" xfId="70"/>
    <cellStyle name="Обычный 3 2 2" xfId="71"/>
    <cellStyle name="Обычный 3 2 2 2" xfId="72"/>
    <cellStyle name="Обычный 3 2 3" xfId="73"/>
    <cellStyle name="Обычный 3 2 4" xfId="74"/>
    <cellStyle name="Обычный 3 3" xfId="75"/>
    <cellStyle name="Обычный 4" xfId="76"/>
    <cellStyle name="Обычный 4 3" xfId="77"/>
    <cellStyle name="Обычный 5" xfId="78"/>
    <cellStyle name="Обычный 5 2" xfId="79"/>
    <cellStyle name="Обычный 5 2 2" xfId="80"/>
    <cellStyle name="Обычный 5 3" xfId="81"/>
    <cellStyle name="Обычный 6" xfId="82"/>
    <cellStyle name="Обычный 6 2" xfId="83"/>
    <cellStyle name="Обычный 8_Реестр бюджета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Экономическая_классиф" xfId="92"/>
    <cellStyle name="Тысячи_Экономическая_классиф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96"/>
  <sheetViews>
    <sheetView showZeros="0" tabSelected="1" view="pageBreakPreview" zoomScale="30" zoomScaleNormal="10" zoomScaleSheetLayoutView="30" zoomScalePageLayoutView="0" workbookViewId="0" topLeftCell="A13">
      <selection activeCell="I21" sqref="I21"/>
    </sheetView>
  </sheetViews>
  <sheetFormatPr defaultColWidth="9.125" defaultRowHeight="12.75"/>
  <cols>
    <col min="1" max="1" width="10.375" style="3" customWidth="1"/>
    <col min="2" max="2" width="114.50390625" style="10" customWidth="1"/>
    <col min="3" max="3" width="34.875" style="5" customWidth="1"/>
    <col min="4" max="4" width="33.625" style="5" customWidth="1"/>
    <col min="5" max="5" width="35.00390625" style="5" customWidth="1"/>
    <col min="6" max="6" width="34.50390625" style="5" customWidth="1"/>
    <col min="7" max="7" width="34.50390625" style="11" customWidth="1"/>
    <col min="8" max="8" width="33.875" style="11" customWidth="1"/>
    <col min="9" max="9" width="189.875" style="13" customWidth="1"/>
    <col min="10" max="12" width="23.875" style="1" customWidth="1"/>
    <col min="13" max="16384" width="9.125" style="1" customWidth="1"/>
  </cols>
  <sheetData>
    <row r="1" ht="54" customHeight="1">
      <c r="I1" s="14" t="s">
        <v>478</v>
      </c>
    </row>
    <row r="2" spans="1:9" ht="85.5" customHeight="1">
      <c r="A2" s="216" t="s">
        <v>9</v>
      </c>
      <c r="B2" s="216"/>
      <c r="C2" s="216"/>
      <c r="D2" s="216"/>
      <c r="E2" s="216"/>
      <c r="F2" s="216"/>
      <c r="G2" s="216"/>
      <c r="H2" s="216"/>
      <c r="I2" s="216"/>
    </row>
    <row r="3" spans="1:9" ht="45.75" customHeight="1">
      <c r="A3" s="4"/>
      <c r="B3" s="132"/>
      <c r="C3" s="7"/>
      <c r="D3" s="7"/>
      <c r="E3" s="6"/>
      <c r="F3" s="6"/>
      <c r="G3" s="12"/>
      <c r="H3" s="12"/>
      <c r="I3" s="14" t="s">
        <v>0</v>
      </c>
    </row>
    <row r="4" spans="1:9" s="2" customFormat="1" ht="209.25" customHeight="1">
      <c r="A4" s="8" t="s">
        <v>1</v>
      </c>
      <c r="B4" s="52" t="s">
        <v>2</v>
      </c>
      <c r="C4" s="18" t="s">
        <v>3</v>
      </c>
      <c r="D4" s="18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9" t="s">
        <v>392</v>
      </c>
    </row>
    <row r="5" spans="1:9" s="15" customFormat="1" ht="39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5" customFormat="1" ht="39" customHeight="1">
      <c r="A6" s="154" t="s">
        <v>111</v>
      </c>
      <c r="B6" s="154"/>
      <c r="C6" s="154"/>
      <c r="D6" s="154"/>
      <c r="E6" s="154"/>
      <c r="F6" s="154"/>
      <c r="G6" s="154"/>
      <c r="H6" s="154"/>
      <c r="I6" s="154"/>
    </row>
    <row r="7" spans="1:9" s="15" customFormat="1" ht="210" customHeight="1">
      <c r="A7" s="155">
        <v>1</v>
      </c>
      <c r="B7" s="46" t="s">
        <v>395</v>
      </c>
      <c r="C7" s="32"/>
      <c r="D7" s="31">
        <v>416</v>
      </c>
      <c r="E7" s="32"/>
      <c r="F7" s="32"/>
      <c r="G7" s="32"/>
      <c r="H7" s="32"/>
      <c r="I7" s="176" t="s">
        <v>188</v>
      </c>
    </row>
    <row r="8" spans="1:9" s="15" customFormat="1" ht="210" customHeight="1">
      <c r="A8" s="155"/>
      <c r="B8" s="46" t="s">
        <v>396</v>
      </c>
      <c r="C8" s="32">
        <v>576</v>
      </c>
      <c r="D8" s="31"/>
      <c r="E8" s="32"/>
      <c r="F8" s="32"/>
      <c r="G8" s="32"/>
      <c r="H8" s="32"/>
      <c r="I8" s="176"/>
    </row>
    <row r="9" spans="1:9" s="15" customFormat="1" ht="152.25" customHeight="1">
      <c r="A9" s="155">
        <v>2</v>
      </c>
      <c r="B9" s="46" t="s">
        <v>397</v>
      </c>
      <c r="C9" s="32"/>
      <c r="D9" s="31">
        <v>555.693</v>
      </c>
      <c r="E9" s="32"/>
      <c r="F9" s="32"/>
      <c r="G9" s="32"/>
      <c r="H9" s="32"/>
      <c r="I9" s="176" t="s">
        <v>382</v>
      </c>
    </row>
    <row r="10" spans="1:9" s="15" customFormat="1" ht="162" customHeight="1">
      <c r="A10" s="155"/>
      <c r="B10" s="46" t="s">
        <v>398</v>
      </c>
      <c r="C10" s="32"/>
      <c r="D10" s="31">
        <f>700+160</f>
        <v>860</v>
      </c>
      <c r="E10" s="32"/>
      <c r="F10" s="32"/>
      <c r="G10" s="32"/>
      <c r="H10" s="32"/>
      <c r="I10" s="176"/>
    </row>
    <row r="11" spans="1:9" s="15" customFormat="1" ht="128.25" customHeight="1">
      <c r="A11" s="155"/>
      <c r="B11" s="46" t="s">
        <v>399</v>
      </c>
      <c r="C11" s="32">
        <v>1255.693</v>
      </c>
      <c r="D11" s="31"/>
      <c r="E11" s="32"/>
      <c r="F11" s="32"/>
      <c r="G11" s="32"/>
      <c r="H11" s="32"/>
      <c r="I11" s="176"/>
    </row>
    <row r="12" spans="1:9" s="23" customFormat="1" ht="39" customHeight="1">
      <c r="A12" s="173" t="s">
        <v>10</v>
      </c>
      <c r="B12" s="173"/>
      <c r="C12" s="17">
        <f>SUM(C7:C11)</f>
        <v>1831.693</v>
      </c>
      <c r="D12" s="17">
        <f>SUM(D7:D11)</f>
        <v>1831.693</v>
      </c>
      <c r="E12" s="17">
        <f>E7</f>
        <v>0</v>
      </c>
      <c r="F12" s="17">
        <f>F7</f>
        <v>0</v>
      </c>
      <c r="G12" s="17">
        <f>G7</f>
        <v>0</v>
      </c>
      <c r="H12" s="17">
        <f>H7</f>
        <v>0</v>
      </c>
      <c r="I12" s="17"/>
    </row>
    <row r="13" spans="1:9" s="15" customFormat="1" ht="48.75" customHeight="1">
      <c r="A13" s="154" t="s">
        <v>13</v>
      </c>
      <c r="B13" s="154"/>
      <c r="C13" s="154"/>
      <c r="D13" s="154"/>
      <c r="E13" s="154"/>
      <c r="F13" s="154"/>
      <c r="G13" s="154"/>
      <c r="H13" s="154"/>
      <c r="I13" s="154"/>
    </row>
    <row r="14" spans="1:9" s="15" customFormat="1" ht="135" customHeight="1">
      <c r="A14" s="155">
        <v>1</v>
      </c>
      <c r="B14" s="46" t="s">
        <v>400</v>
      </c>
      <c r="C14" s="18">
        <v>535.727</v>
      </c>
      <c r="D14" s="26"/>
      <c r="E14" s="18">
        <v>1000</v>
      </c>
      <c r="F14" s="18">
        <v>0</v>
      </c>
      <c r="G14" s="18">
        <v>0</v>
      </c>
      <c r="H14" s="18">
        <v>0</v>
      </c>
      <c r="I14" s="176" t="s">
        <v>189</v>
      </c>
    </row>
    <row r="15" spans="1:9" s="15" customFormat="1" ht="129" customHeight="1">
      <c r="A15" s="212"/>
      <c r="B15" s="46" t="s">
        <v>401</v>
      </c>
      <c r="C15" s="18"/>
      <c r="D15" s="26">
        <v>535.727</v>
      </c>
      <c r="E15" s="18"/>
      <c r="F15" s="18"/>
      <c r="G15" s="18"/>
      <c r="H15" s="18"/>
      <c r="I15" s="176"/>
    </row>
    <row r="16" spans="1:9" s="15" customFormat="1" ht="162.75" customHeight="1">
      <c r="A16" s="212"/>
      <c r="B16" s="46" t="s">
        <v>488</v>
      </c>
      <c r="C16" s="18">
        <v>0</v>
      </c>
      <c r="D16" s="26">
        <v>0</v>
      </c>
      <c r="E16" s="18"/>
      <c r="F16" s="18">
        <v>1000</v>
      </c>
      <c r="G16" s="18">
        <v>0</v>
      </c>
      <c r="H16" s="18">
        <v>0</v>
      </c>
      <c r="I16" s="176"/>
    </row>
    <row r="17" spans="1:9" s="15" customFormat="1" ht="160.5" customHeight="1">
      <c r="A17" s="155">
        <v>2</v>
      </c>
      <c r="B17" s="46" t="s">
        <v>402</v>
      </c>
      <c r="C17" s="18">
        <v>147.235</v>
      </c>
      <c r="D17" s="26">
        <v>0</v>
      </c>
      <c r="E17" s="18">
        <v>0</v>
      </c>
      <c r="F17" s="18">
        <v>0</v>
      </c>
      <c r="G17" s="18">
        <v>0</v>
      </c>
      <c r="H17" s="18">
        <v>0</v>
      </c>
      <c r="I17" s="213" t="s">
        <v>190</v>
      </c>
    </row>
    <row r="18" spans="1:9" s="15" customFormat="1" ht="156.75" customHeight="1">
      <c r="A18" s="155"/>
      <c r="B18" s="46" t="s">
        <v>403</v>
      </c>
      <c r="C18" s="18"/>
      <c r="D18" s="26">
        <f>147.235+4.144</f>
        <v>151.37900000000002</v>
      </c>
      <c r="E18" s="18">
        <v>0</v>
      </c>
      <c r="F18" s="18">
        <v>0</v>
      </c>
      <c r="G18" s="18">
        <v>0</v>
      </c>
      <c r="H18" s="18">
        <v>0</v>
      </c>
      <c r="I18" s="214"/>
    </row>
    <row r="19" spans="1:9" s="15" customFormat="1" ht="174.75" customHeight="1">
      <c r="A19" s="155"/>
      <c r="B19" s="46" t="s">
        <v>404</v>
      </c>
      <c r="C19" s="18">
        <v>4.144</v>
      </c>
      <c r="D19" s="26"/>
      <c r="E19" s="18"/>
      <c r="F19" s="18"/>
      <c r="G19" s="18"/>
      <c r="H19" s="18"/>
      <c r="I19" s="214"/>
    </row>
    <row r="20" spans="1:9" s="95" customFormat="1" ht="171" customHeight="1">
      <c r="A20" s="51">
        <v>3</v>
      </c>
      <c r="B20" s="46" t="s">
        <v>489</v>
      </c>
      <c r="C20" s="18">
        <v>1944.3</v>
      </c>
      <c r="D20" s="26"/>
      <c r="E20" s="18"/>
      <c r="F20" s="18"/>
      <c r="G20" s="18"/>
      <c r="H20" s="18"/>
      <c r="I20" s="141" t="s">
        <v>209</v>
      </c>
    </row>
    <row r="21" spans="1:9" s="95" customFormat="1" ht="231" customHeight="1">
      <c r="A21" s="93">
        <v>4</v>
      </c>
      <c r="B21" s="46" t="s">
        <v>490</v>
      </c>
      <c r="C21" s="18">
        <v>15700</v>
      </c>
      <c r="D21" s="26"/>
      <c r="E21" s="18"/>
      <c r="F21" s="18"/>
      <c r="G21" s="18"/>
      <c r="H21" s="18"/>
      <c r="I21" s="135" t="s">
        <v>505</v>
      </c>
    </row>
    <row r="22" spans="1:9" s="95" customFormat="1" ht="296.25" customHeight="1">
      <c r="A22" s="51">
        <v>5</v>
      </c>
      <c r="B22" s="133" t="s">
        <v>159</v>
      </c>
      <c r="C22" s="18">
        <v>10000</v>
      </c>
      <c r="D22" s="26"/>
      <c r="E22" s="18"/>
      <c r="F22" s="109">
        <v>10000</v>
      </c>
      <c r="G22" s="18"/>
      <c r="H22" s="18"/>
      <c r="I22" s="46" t="s">
        <v>191</v>
      </c>
    </row>
    <row r="23" spans="1:9" s="95" customFormat="1" ht="226.5">
      <c r="A23" s="93">
        <v>6</v>
      </c>
      <c r="B23" s="134" t="s">
        <v>261</v>
      </c>
      <c r="C23" s="120">
        <v>50000</v>
      </c>
      <c r="D23" s="120"/>
      <c r="E23" s="120"/>
      <c r="F23" s="120"/>
      <c r="G23" s="120"/>
      <c r="H23" s="120"/>
      <c r="I23" s="141" t="s">
        <v>209</v>
      </c>
    </row>
    <row r="24" spans="1:9" s="95" customFormat="1" ht="270.75" customHeight="1">
      <c r="A24" s="93">
        <v>7</v>
      </c>
      <c r="B24" s="46" t="s">
        <v>491</v>
      </c>
      <c r="C24" s="18">
        <v>0</v>
      </c>
      <c r="D24" s="26">
        <v>17644.2</v>
      </c>
      <c r="E24" s="18"/>
      <c r="F24" s="18"/>
      <c r="G24" s="18"/>
      <c r="H24" s="18"/>
      <c r="I24" s="143" t="s">
        <v>475</v>
      </c>
    </row>
    <row r="25" spans="1:9" s="15" customFormat="1" ht="39" customHeight="1">
      <c r="A25" s="173" t="s">
        <v>10</v>
      </c>
      <c r="B25" s="173"/>
      <c r="C25" s="17">
        <f aca="true" t="shared" si="0" ref="C25:H25">SUM(C14:C24)</f>
        <v>78331.406</v>
      </c>
      <c r="D25" s="17">
        <f t="shared" si="0"/>
        <v>18331.306</v>
      </c>
      <c r="E25" s="17">
        <f t="shared" si="0"/>
        <v>1000</v>
      </c>
      <c r="F25" s="17">
        <f t="shared" si="0"/>
        <v>11000</v>
      </c>
      <c r="G25" s="17">
        <f t="shared" si="0"/>
        <v>0</v>
      </c>
      <c r="H25" s="17">
        <f t="shared" si="0"/>
        <v>0</v>
      </c>
      <c r="I25" s="17"/>
    </row>
    <row r="26" spans="1:9" s="15" customFormat="1" ht="39" customHeight="1">
      <c r="A26" s="154" t="s">
        <v>45</v>
      </c>
      <c r="B26" s="154"/>
      <c r="C26" s="154"/>
      <c r="D26" s="154"/>
      <c r="E26" s="154"/>
      <c r="F26" s="154"/>
      <c r="G26" s="154"/>
      <c r="H26" s="154"/>
      <c r="I26" s="154"/>
    </row>
    <row r="27" spans="1:9" s="15" customFormat="1" ht="95.25" customHeight="1">
      <c r="A27" s="51">
        <v>1</v>
      </c>
      <c r="B27" s="46" t="s">
        <v>192</v>
      </c>
      <c r="C27" s="32"/>
      <c r="D27" s="31">
        <v>3368.9688</v>
      </c>
      <c r="E27" s="32"/>
      <c r="F27" s="32"/>
      <c r="G27" s="32"/>
      <c r="H27" s="32"/>
      <c r="I27" s="176" t="s">
        <v>479</v>
      </c>
    </row>
    <row r="28" spans="1:9" s="15" customFormat="1" ht="103.5" customHeight="1">
      <c r="A28" s="51">
        <v>2</v>
      </c>
      <c r="B28" s="46" t="s">
        <v>193</v>
      </c>
      <c r="C28" s="31">
        <v>1883.76002</v>
      </c>
      <c r="D28" s="31"/>
      <c r="E28" s="31"/>
      <c r="F28" s="31"/>
      <c r="G28" s="31"/>
      <c r="H28" s="31"/>
      <c r="I28" s="176"/>
    </row>
    <row r="29" spans="1:9" s="15" customFormat="1" ht="103.5" customHeight="1">
      <c r="A29" s="51">
        <v>3</v>
      </c>
      <c r="B29" s="46" t="s">
        <v>46</v>
      </c>
      <c r="C29" s="31">
        <v>1188.71686</v>
      </c>
      <c r="D29" s="31"/>
      <c r="E29" s="31"/>
      <c r="F29" s="31"/>
      <c r="G29" s="31"/>
      <c r="H29" s="31"/>
      <c r="I29" s="176"/>
    </row>
    <row r="30" spans="1:9" s="15" customFormat="1" ht="143.25" customHeight="1">
      <c r="A30" s="51">
        <v>4</v>
      </c>
      <c r="B30" s="46" t="s">
        <v>47</v>
      </c>
      <c r="C30" s="31">
        <f>151.19192+815.45604</f>
        <v>966.64796</v>
      </c>
      <c r="D30" s="31"/>
      <c r="E30" s="31"/>
      <c r="F30" s="31"/>
      <c r="G30" s="31"/>
      <c r="H30" s="31"/>
      <c r="I30" s="176"/>
    </row>
    <row r="31" spans="1:9" s="15" customFormat="1" ht="162.75" customHeight="1">
      <c r="A31" s="51">
        <v>5</v>
      </c>
      <c r="B31" s="46" t="s">
        <v>48</v>
      </c>
      <c r="C31" s="31">
        <v>145.3</v>
      </c>
      <c r="D31" s="31"/>
      <c r="E31" s="31"/>
      <c r="F31" s="31"/>
      <c r="G31" s="31"/>
      <c r="H31" s="31"/>
      <c r="I31" s="176"/>
    </row>
    <row r="32" spans="1:9" s="15" customFormat="1" ht="207" customHeight="1">
      <c r="A32" s="51">
        <v>6</v>
      </c>
      <c r="B32" s="46" t="s">
        <v>480</v>
      </c>
      <c r="C32" s="31">
        <v>9375</v>
      </c>
      <c r="D32" s="31"/>
      <c r="E32" s="31"/>
      <c r="F32" s="31"/>
      <c r="G32" s="31"/>
      <c r="H32" s="31"/>
      <c r="I32" s="177" t="s">
        <v>504</v>
      </c>
    </row>
    <row r="33" spans="1:9" s="15" customFormat="1" ht="132.75" customHeight="1">
      <c r="A33" s="51">
        <v>7</v>
      </c>
      <c r="B33" s="46" t="s">
        <v>481</v>
      </c>
      <c r="C33" s="31"/>
      <c r="D33" s="31">
        <v>10190.45604</v>
      </c>
      <c r="E33" s="31"/>
      <c r="F33" s="31"/>
      <c r="G33" s="31"/>
      <c r="H33" s="31"/>
      <c r="I33" s="189"/>
    </row>
    <row r="34" spans="1:9" s="15" customFormat="1" ht="117" customHeight="1">
      <c r="A34" s="51">
        <v>8</v>
      </c>
      <c r="B34" s="46" t="s">
        <v>482</v>
      </c>
      <c r="C34" s="31">
        <f>27.62698+39.5+4.5</f>
        <v>71.62698</v>
      </c>
      <c r="D34" s="31"/>
      <c r="E34" s="31"/>
      <c r="F34" s="31"/>
      <c r="G34" s="31"/>
      <c r="H34" s="31"/>
      <c r="I34" s="176" t="s">
        <v>190</v>
      </c>
    </row>
    <row r="35" spans="1:9" s="15" customFormat="1" ht="84" customHeight="1">
      <c r="A35" s="51">
        <v>9</v>
      </c>
      <c r="B35" s="46" t="s">
        <v>483</v>
      </c>
      <c r="C35" s="31"/>
      <c r="D35" s="31">
        <f>27.62698+39.5+4.5</f>
        <v>71.62698</v>
      </c>
      <c r="E35" s="31"/>
      <c r="F35" s="31"/>
      <c r="G35" s="31"/>
      <c r="H35" s="31"/>
      <c r="I35" s="176"/>
    </row>
    <row r="36" spans="1:9" s="15" customFormat="1" ht="179.25" customHeight="1">
      <c r="A36" s="93">
        <v>10</v>
      </c>
      <c r="B36" s="126" t="s">
        <v>160</v>
      </c>
      <c r="C36" s="108"/>
      <c r="D36" s="108">
        <v>70000</v>
      </c>
      <c r="E36" s="108"/>
      <c r="F36" s="108"/>
      <c r="G36" s="108"/>
      <c r="H36" s="108"/>
      <c r="I36" s="107" t="s">
        <v>503</v>
      </c>
    </row>
    <row r="37" spans="1:9" s="15" customFormat="1" ht="290.25" customHeight="1">
      <c r="A37" s="51">
        <v>11</v>
      </c>
      <c r="B37" s="126" t="s">
        <v>161</v>
      </c>
      <c r="C37" s="31">
        <v>9201.68</v>
      </c>
      <c r="D37" s="31"/>
      <c r="E37" s="31"/>
      <c r="F37" s="31">
        <v>9201.68</v>
      </c>
      <c r="G37" s="31"/>
      <c r="H37" s="31"/>
      <c r="I37" s="50" t="s">
        <v>194</v>
      </c>
    </row>
    <row r="38" spans="1:9" s="23" customFormat="1" ht="39" customHeight="1">
      <c r="A38" s="173" t="s">
        <v>10</v>
      </c>
      <c r="B38" s="173"/>
      <c r="C38" s="17">
        <f aca="true" t="shared" si="1" ref="C38:H38">SUM(C27:C37)</f>
        <v>22832.73182</v>
      </c>
      <c r="D38" s="17">
        <f t="shared" si="1"/>
        <v>83631.05182</v>
      </c>
      <c r="E38" s="17">
        <f t="shared" si="1"/>
        <v>0</v>
      </c>
      <c r="F38" s="17">
        <f t="shared" si="1"/>
        <v>9201.68</v>
      </c>
      <c r="G38" s="17">
        <f t="shared" si="1"/>
        <v>0</v>
      </c>
      <c r="H38" s="17">
        <f t="shared" si="1"/>
        <v>0</v>
      </c>
      <c r="I38" s="17"/>
    </row>
    <row r="39" spans="1:9" s="15" customFormat="1" ht="51" customHeight="1">
      <c r="A39" s="154" t="s">
        <v>18</v>
      </c>
      <c r="B39" s="154"/>
      <c r="C39" s="154"/>
      <c r="D39" s="154"/>
      <c r="E39" s="154"/>
      <c r="F39" s="154"/>
      <c r="G39" s="154"/>
      <c r="H39" s="154"/>
      <c r="I39" s="154"/>
    </row>
    <row r="40" spans="1:9" s="15" customFormat="1" ht="204.75" customHeight="1">
      <c r="A40" s="52">
        <v>1</v>
      </c>
      <c r="B40" s="53" t="s">
        <v>196</v>
      </c>
      <c r="C40" s="26">
        <v>7332.918</v>
      </c>
      <c r="D40" s="26"/>
      <c r="E40" s="18"/>
      <c r="F40" s="18"/>
      <c r="G40" s="18"/>
      <c r="H40" s="18"/>
      <c r="I40" s="176" t="s">
        <v>195</v>
      </c>
    </row>
    <row r="41" spans="1:9" s="15" customFormat="1" ht="312" customHeight="1">
      <c r="A41" s="52">
        <v>2</v>
      </c>
      <c r="B41" s="53" t="s">
        <v>197</v>
      </c>
      <c r="C41" s="26"/>
      <c r="D41" s="26">
        <v>7332.918</v>
      </c>
      <c r="E41" s="26"/>
      <c r="F41" s="26"/>
      <c r="G41" s="26"/>
      <c r="H41" s="26"/>
      <c r="I41" s="176"/>
    </row>
    <row r="42" spans="1:9" s="15" customFormat="1" ht="286.5" customHeight="1">
      <c r="A42" s="93">
        <v>3</v>
      </c>
      <c r="B42" s="46" t="s">
        <v>162</v>
      </c>
      <c r="C42" s="31"/>
      <c r="D42" s="31">
        <v>7312</v>
      </c>
      <c r="E42" s="31"/>
      <c r="F42" s="31"/>
      <c r="G42" s="31"/>
      <c r="H42" s="31"/>
      <c r="I42" s="50" t="s">
        <v>262</v>
      </c>
    </row>
    <row r="43" spans="1:9" s="15" customFormat="1" ht="264">
      <c r="A43" s="112">
        <v>4</v>
      </c>
      <c r="B43" s="76" t="s">
        <v>163</v>
      </c>
      <c r="C43" s="31"/>
      <c r="D43" s="31">
        <v>66407.4</v>
      </c>
      <c r="E43" s="31"/>
      <c r="F43" s="31"/>
      <c r="G43" s="31"/>
      <c r="H43" s="31"/>
      <c r="I43" s="113" t="s">
        <v>198</v>
      </c>
    </row>
    <row r="44" spans="1:9" s="15" customFormat="1" ht="51" customHeight="1">
      <c r="A44" s="211" t="s">
        <v>135</v>
      </c>
      <c r="B44" s="211"/>
      <c r="C44" s="211"/>
      <c r="D44" s="211"/>
      <c r="E44" s="211"/>
      <c r="F44" s="211"/>
      <c r="G44" s="211"/>
      <c r="H44" s="211"/>
      <c r="I44" s="215"/>
    </row>
    <row r="45" spans="1:9" s="15" customFormat="1" ht="245.25" customHeight="1">
      <c r="A45" s="52">
        <v>1</v>
      </c>
      <c r="B45" s="131" t="s">
        <v>405</v>
      </c>
      <c r="C45" s="26"/>
      <c r="D45" s="26">
        <f>406667.62365-30700</f>
        <v>375967.62365</v>
      </c>
      <c r="E45" s="18"/>
      <c r="F45" s="18"/>
      <c r="G45" s="18"/>
      <c r="H45" s="18"/>
      <c r="I45" s="176" t="s">
        <v>383</v>
      </c>
    </row>
    <row r="46" spans="1:9" s="15" customFormat="1" ht="409.5" customHeight="1">
      <c r="A46" s="168">
        <v>2</v>
      </c>
      <c r="B46" s="179" t="s">
        <v>406</v>
      </c>
      <c r="C46" s="210">
        <f>406667.62365-30700</f>
        <v>375967.62365</v>
      </c>
      <c r="D46" s="210"/>
      <c r="E46" s="210"/>
      <c r="F46" s="210"/>
      <c r="G46" s="210"/>
      <c r="H46" s="210"/>
      <c r="I46" s="176"/>
    </row>
    <row r="47" spans="1:9" s="15" customFormat="1" ht="409.5" customHeight="1">
      <c r="A47" s="168"/>
      <c r="B47" s="179"/>
      <c r="C47" s="210"/>
      <c r="D47" s="210"/>
      <c r="E47" s="210"/>
      <c r="F47" s="210"/>
      <c r="G47" s="210"/>
      <c r="H47" s="210"/>
      <c r="I47" s="176"/>
    </row>
    <row r="48" spans="1:9" s="15" customFormat="1" ht="409.5" customHeight="1">
      <c r="A48" s="168"/>
      <c r="B48" s="179"/>
      <c r="C48" s="210"/>
      <c r="D48" s="210"/>
      <c r="E48" s="210"/>
      <c r="F48" s="210"/>
      <c r="G48" s="210"/>
      <c r="H48" s="210"/>
      <c r="I48" s="176"/>
    </row>
    <row r="49" spans="1:9" s="15" customFormat="1" ht="131.25" customHeight="1">
      <c r="A49" s="52">
        <v>3</v>
      </c>
      <c r="B49" s="54" t="s">
        <v>407</v>
      </c>
      <c r="C49" s="210">
        <v>126.72</v>
      </c>
      <c r="D49" s="210">
        <v>126.72</v>
      </c>
      <c r="E49" s="210"/>
      <c r="F49" s="210"/>
      <c r="G49" s="210"/>
      <c r="H49" s="210"/>
      <c r="I49" s="176" t="s">
        <v>199</v>
      </c>
    </row>
    <row r="50" spans="1:9" s="15" customFormat="1" ht="131.25" customHeight="1">
      <c r="A50" s="52">
        <v>4</v>
      </c>
      <c r="B50" s="54" t="s">
        <v>408</v>
      </c>
      <c r="C50" s="210"/>
      <c r="D50" s="210"/>
      <c r="E50" s="210"/>
      <c r="F50" s="210"/>
      <c r="G50" s="210"/>
      <c r="H50" s="210"/>
      <c r="I50" s="176"/>
    </row>
    <row r="51" spans="1:9" s="15" customFormat="1" ht="53.25" customHeight="1">
      <c r="A51" s="211" t="s">
        <v>136</v>
      </c>
      <c r="B51" s="211"/>
      <c r="C51" s="211"/>
      <c r="D51" s="211"/>
      <c r="E51" s="211"/>
      <c r="F51" s="211"/>
      <c r="G51" s="211"/>
      <c r="H51" s="211"/>
      <c r="I51" s="211"/>
    </row>
    <row r="52" spans="1:9" s="15" customFormat="1" ht="345" customHeight="1">
      <c r="A52" s="52">
        <v>1</v>
      </c>
      <c r="B52" s="54" t="s">
        <v>200</v>
      </c>
      <c r="C52" s="26">
        <v>48249.568</v>
      </c>
      <c r="D52" s="26"/>
      <c r="E52" s="18"/>
      <c r="F52" s="18"/>
      <c r="G52" s="18"/>
      <c r="H52" s="18"/>
      <c r="I52" s="176" t="s">
        <v>137</v>
      </c>
    </row>
    <row r="53" spans="1:9" s="15" customFormat="1" ht="409.5" customHeight="1">
      <c r="A53" s="52">
        <v>2</v>
      </c>
      <c r="B53" s="54" t="s">
        <v>201</v>
      </c>
      <c r="C53" s="26"/>
      <c r="D53" s="26">
        <v>48249.568</v>
      </c>
      <c r="E53" s="18"/>
      <c r="F53" s="18"/>
      <c r="G53" s="18"/>
      <c r="H53" s="18"/>
      <c r="I53" s="176"/>
    </row>
    <row r="54" spans="1:9" s="23" customFormat="1" ht="39" customHeight="1">
      <c r="A54" s="173" t="s">
        <v>10</v>
      </c>
      <c r="B54" s="173"/>
      <c r="C54" s="17">
        <f aca="true" t="shared" si="2" ref="C54:H54">SUM(C40:C43,C45:C50,C52:C53)</f>
        <v>431676.82964999997</v>
      </c>
      <c r="D54" s="17">
        <f t="shared" si="2"/>
        <v>505396.22965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/>
    </row>
    <row r="55" spans="1:9" s="15" customFormat="1" ht="60" customHeight="1">
      <c r="A55" s="154" t="s">
        <v>81</v>
      </c>
      <c r="B55" s="154"/>
      <c r="C55" s="154"/>
      <c r="D55" s="154"/>
      <c r="E55" s="154"/>
      <c r="F55" s="154"/>
      <c r="G55" s="154"/>
      <c r="H55" s="154"/>
      <c r="I55" s="154"/>
    </row>
    <row r="56" spans="1:9" s="15" customFormat="1" ht="95.25" customHeight="1">
      <c r="A56" s="90">
        <v>1</v>
      </c>
      <c r="B56" s="131" t="s">
        <v>82</v>
      </c>
      <c r="C56" s="26">
        <v>796</v>
      </c>
      <c r="D56" s="26"/>
      <c r="E56" s="26"/>
      <c r="F56" s="26"/>
      <c r="G56" s="26"/>
      <c r="H56" s="26"/>
      <c r="I56" s="163" t="s">
        <v>144</v>
      </c>
    </row>
    <row r="57" spans="1:9" s="15" customFormat="1" ht="129" customHeight="1">
      <c r="A57" s="90">
        <v>2</v>
      </c>
      <c r="B57" s="131" t="s">
        <v>83</v>
      </c>
      <c r="C57" s="26"/>
      <c r="D57" s="26">
        <v>4079.551</v>
      </c>
      <c r="E57" s="26"/>
      <c r="F57" s="26"/>
      <c r="G57" s="26"/>
      <c r="H57" s="26"/>
      <c r="I57" s="164"/>
    </row>
    <row r="58" spans="1:9" s="15" customFormat="1" ht="91.5" customHeight="1">
      <c r="A58" s="52">
        <v>3</v>
      </c>
      <c r="B58" s="53" t="s">
        <v>409</v>
      </c>
      <c r="C58" s="26">
        <v>374.215</v>
      </c>
      <c r="D58" s="26"/>
      <c r="E58" s="26"/>
      <c r="F58" s="26"/>
      <c r="G58" s="26"/>
      <c r="H58" s="26"/>
      <c r="I58" s="209" t="s">
        <v>202</v>
      </c>
    </row>
    <row r="59" spans="1:9" s="15" customFormat="1" ht="97.5" customHeight="1">
      <c r="A59" s="52">
        <v>4</v>
      </c>
      <c r="B59" s="53" t="s">
        <v>410</v>
      </c>
      <c r="C59" s="26"/>
      <c r="D59" s="26">
        <v>374.215</v>
      </c>
      <c r="E59" s="26"/>
      <c r="F59" s="26"/>
      <c r="G59" s="26"/>
      <c r="H59" s="26"/>
      <c r="I59" s="209"/>
    </row>
    <row r="60" spans="1:9" s="15" customFormat="1" ht="321.75" customHeight="1">
      <c r="A60" s="52">
        <v>5</v>
      </c>
      <c r="B60" s="53" t="s">
        <v>411</v>
      </c>
      <c r="C60" s="26">
        <v>279.828</v>
      </c>
      <c r="D60" s="26"/>
      <c r="E60" s="26"/>
      <c r="F60" s="26"/>
      <c r="G60" s="26"/>
      <c r="H60" s="26"/>
      <c r="I60" s="163" t="s">
        <v>144</v>
      </c>
    </row>
    <row r="61" spans="1:9" s="15" customFormat="1" ht="189">
      <c r="A61" s="52">
        <v>6</v>
      </c>
      <c r="B61" s="53" t="s">
        <v>412</v>
      </c>
      <c r="C61" s="26"/>
      <c r="D61" s="26">
        <v>26.04</v>
      </c>
      <c r="E61" s="26"/>
      <c r="F61" s="26"/>
      <c r="G61" s="26"/>
      <c r="H61" s="26"/>
      <c r="I61" s="164"/>
    </row>
    <row r="62" spans="1:9" s="15" customFormat="1" ht="196.5" customHeight="1">
      <c r="A62" s="52">
        <v>7</v>
      </c>
      <c r="B62" s="53" t="s">
        <v>413</v>
      </c>
      <c r="C62" s="26"/>
      <c r="D62" s="26">
        <v>253.788</v>
      </c>
      <c r="E62" s="26"/>
      <c r="F62" s="26"/>
      <c r="G62" s="26"/>
      <c r="H62" s="26"/>
      <c r="I62" s="55" t="s">
        <v>203</v>
      </c>
    </row>
    <row r="63" spans="1:9" s="15" customFormat="1" ht="150.75">
      <c r="A63" s="52">
        <v>8</v>
      </c>
      <c r="B63" s="53" t="s">
        <v>414</v>
      </c>
      <c r="C63" s="26">
        <f>10166.35673-7987.47161</f>
        <v>2178.88512</v>
      </c>
      <c r="D63" s="26"/>
      <c r="E63" s="26"/>
      <c r="F63" s="26"/>
      <c r="G63" s="26"/>
      <c r="H63" s="26"/>
      <c r="I63" s="53" t="s">
        <v>204</v>
      </c>
    </row>
    <row r="64" spans="1:9" s="45" customFormat="1" ht="226.5">
      <c r="A64" s="90">
        <v>10</v>
      </c>
      <c r="B64" s="58" t="s">
        <v>84</v>
      </c>
      <c r="C64" s="26">
        <v>11815.27197</v>
      </c>
      <c r="D64" s="26"/>
      <c r="E64" s="26"/>
      <c r="F64" s="26"/>
      <c r="G64" s="26"/>
      <c r="H64" s="26"/>
      <c r="I64" s="165" t="s">
        <v>144</v>
      </c>
    </row>
    <row r="65" spans="1:9" s="15" customFormat="1" ht="132.75" customHeight="1">
      <c r="A65" s="90">
        <v>11</v>
      </c>
      <c r="B65" s="131" t="s">
        <v>85</v>
      </c>
      <c r="C65" s="26"/>
      <c r="D65" s="26">
        <v>39364.351</v>
      </c>
      <c r="E65" s="26"/>
      <c r="F65" s="26"/>
      <c r="G65" s="26"/>
      <c r="H65" s="26"/>
      <c r="I65" s="166"/>
    </row>
    <row r="66" spans="1:9" s="15" customFormat="1" ht="249" customHeight="1">
      <c r="A66" s="90">
        <v>12</v>
      </c>
      <c r="B66" s="57" t="s">
        <v>86</v>
      </c>
      <c r="C66" s="26"/>
      <c r="D66" s="26">
        <v>10668.1</v>
      </c>
      <c r="E66" s="26"/>
      <c r="F66" s="26"/>
      <c r="G66" s="26"/>
      <c r="H66" s="26"/>
      <c r="I66" s="55" t="s">
        <v>205</v>
      </c>
    </row>
    <row r="67" spans="1:9" s="15" customFormat="1" ht="120.75" customHeight="1">
      <c r="A67" s="90">
        <v>13</v>
      </c>
      <c r="B67" s="57" t="s">
        <v>87</v>
      </c>
      <c r="C67" s="26">
        <v>84.69122</v>
      </c>
      <c r="D67" s="26"/>
      <c r="E67" s="26"/>
      <c r="F67" s="26"/>
      <c r="G67" s="26"/>
      <c r="H67" s="26"/>
      <c r="I67" s="55" t="s">
        <v>206</v>
      </c>
    </row>
    <row r="68" spans="1:9" s="15" customFormat="1" ht="131.25" customHeight="1">
      <c r="A68" s="90">
        <v>14</v>
      </c>
      <c r="B68" s="59" t="s">
        <v>88</v>
      </c>
      <c r="C68" s="26">
        <v>1789.27437</v>
      </c>
      <c r="D68" s="26"/>
      <c r="E68" s="26"/>
      <c r="F68" s="26"/>
      <c r="G68" s="26"/>
      <c r="H68" s="26"/>
      <c r="I68" s="55" t="s">
        <v>208</v>
      </c>
    </row>
    <row r="69" spans="1:9" s="45" customFormat="1" ht="97.5" customHeight="1">
      <c r="A69" s="90">
        <v>15</v>
      </c>
      <c r="B69" s="60" t="s">
        <v>89</v>
      </c>
      <c r="C69" s="26">
        <v>3785.47932</v>
      </c>
      <c r="D69" s="26"/>
      <c r="E69" s="26"/>
      <c r="F69" s="26"/>
      <c r="G69" s="26"/>
      <c r="H69" s="26"/>
      <c r="I69" s="55" t="s">
        <v>207</v>
      </c>
    </row>
    <row r="70" spans="1:9" s="15" customFormat="1" ht="288" customHeight="1">
      <c r="A70" s="90">
        <v>16</v>
      </c>
      <c r="B70" s="59" t="s">
        <v>90</v>
      </c>
      <c r="C70" s="26">
        <v>175.50963</v>
      </c>
      <c r="D70" s="26"/>
      <c r="E70" s="26"/>
      <c r="F70" s="26"/>
      <c r="G70" s="26"/>
      <c r="H70" s="26"/>
      <c r="I70" s="55" t="s">
        <v>384</v>
      </c>
    </row>
    <row r="71" spans="1:9" s="15" customFormat="1" ht="132.75" customHeight="1">
      <c r="A71" s="90">
        <v>17</v>
      </c>
      <c r="B71" s="131" t="s">
        <v>91</v>
      </c>
      <c r="C71" s="26">
        <v>33486.89037</v>
      </c>
      <c r="D71" s="26"/>
      <c r="E71" s="26"/>
      <c r="F71" s="26"/>
      <c r="G71" s="26"/>
      <c r="H71" s="26"/>
      <c r="I71" s="55" t="s">
        <v>209</v>
      </c>
    </row>
    <row r="72" spans="1:9" s="15" customFormat="1" ht="55.5" customHeight="1">
      <c r="A72" s="173" t="s">
        <v>10</v>
      </c>
      <c r="B72" s="173"/>
      <c r="C72" s="17">
        <f aca="true" t="shared" si="3" ref="C72:H72">SUM(C56:C71)</f>
        <v>54766.045</v>
      </c>
      <c r="D72" s="17">
        <f t="shared" si="3"/>
        <v>54766.045</v>
      </c>
      <c r="E72" s="17">
        <f t="shared" si="3"/>
        <v>0</v>
      </c>
      <c r="F72" s="17">
        <f t="shared" si="3"/>
        <v>0</v>
      </c>
      <c r="G72" s="17">
        <f t="shared" si="3"/>
        <v>0</v>
      </c>
      <c r="H72" s="17">
        <f t="shared" si="3"/>
        <v>0</v>
      </c>
      <c r="I72" s="89"/>
    </row>
    <row r="73" spans="1:9" s="15" customFormat="1" ht="57.75" customHeight="1">
      <c r="A73" s="154" t="s">
        <v>42</v>
      </c>
      <c r="B73" s="154"/>
      <c r="C73" s="154"/>
      <c r="D73" s="154"/>
      <c r="E73" s="154"/>
      <c r="F73" s="154"/>
      <c r="G73" s="154"/>
      <c r="H73" s="154"/>
      <c r="I73" s="154"/>
    </row>
    <row r="74" spans="1:9" s="15" customFormat="1" ht="135" customHeight="1">
      <c r="A74" s="61">
        <v>1</v>
      </c>
      <c r="B74" s="62" t="s">
        <v>210</v>
      </c>
      <c r="C74" s="92">
        <v>103.6099</v>
      </c>
      <c r="D74" s="92"/>
      <c r="E74" s="92"/>
      <c r="F74" s="92"/>
      <c r="G74" s="92"/>
      <c r="H74" s="92"/>
      <c r="I74" s="55" t="s">
        <v>209</v>
      </c>
    </row>
    <row r="75" spans="1:9" s="15" customFormat="1" ht="119.25" customHeight="1">
      <c r="A75" s="61">
        <v>2</v>
      </c>
      <c r="B75" s="62" t="s">
        <v>211</v>
      </c>
      <c r="C75" s="92"/>
      <c r="D75" s="92">
        <v>30.1956</v>
      </c>
      <c r="E75" s="92"/>
      <c r="F75" s="92"/>
      <c r="G75" s="92"/>
      <c r="H75" s="92"/>
      <c r="I75" s="55" t="s">
        <v>190</v>
      </c>
    </row>
    <row r="76" spans="1:9" s="15" customFormat="1" ht="202.5" customHeight="1">
      <c r="A76" s="61">
        <v>3</v>
      </c>
      <c r="B76" s="62" t="s">
        <v>32</v>
      </c>
      <c r="C76" s="29"/>
      <c r="D76" s="29">
        <v>73.4143</v>
      </c>
      <c r="E76" s="29"/>
      <c r="F76" s="29"/>
      <c r="G76" s="29"/>
      <c r="H76" s="29"/>
      <c r="I76" s="55" t="s">
        <v>212</v>
      </c>
    </row>
    <row r="77" spans="1:9" s="15" customFormat="1" ht="165" customHeight="1">
      <c r="A77" s="61">
        <v>4</v>
      </c>
      <c r="B77" s="62" t="s">
        <v>213</v>
      </c>
      <c r="C77" s="29"/>
      <c r="D77" s="29"/>
      <c r="E77" s="29">
        <v>64000</v>
      </c>
      <c r="F77" s="29"/>
      <c r="G77" s="29">
        <v>64000</v>
      </c>
      <c r="H77" s="29"/>
      <c r="I77" s="204" t="s">
        <v>215</v>
      </c>
    </row>
    <row r="78" spans="1:9" s="15" customFormat="1" ht="208.5" customHeight="1">
      <c r="A78" s="61">
        <v>5</v>
      </c>
      <c r="B78" s="62" t="s">
        <v>214</v>
      </c>
      <c r="C78" s="29"/>
      <c r="D78" s="29"/>
      <c r="E78" s="29"/>
      <c r="F78" s="29">
        <v>64000</v>
      </c>
      <c r="G78" s="29"/>
      <c r="H78" s="29">
        <v>64000</v>
      </c>
      <c r="I78" s="204"/>
    </row>
    <row r="79" spans="1:9" s="15" customFormat="1" ht="284.25" customHeight="1">
      <c r="A79" s="61">
        <v>6</v>
      </c>
      <c r="B79" s="62" t="s">
        <v>216</v>
      </c>
      <c r="C79" s="29">
        <v>932</v>
      </c>
      <c r="D79" s="29"/>
      <c r="E79" s="29"/>
      <c r="F79" s="29"/>
      <c r="G79" s="29"/>
      <c r="H79" s="29"/>
      <c r="I79" s="55" t="s">
        <v>209</v>
      </c>
    </row>
    <row r="80" spans="1:9" s="15" customFormat="1" ht="326.25" customHeight="1">
      <c r="A80" s="61">
        <v>7</v>
      </c>
      <c r="B80" s="62" t="s">
        <v>217</v>
      </c>
      <c r="C80" s="29">
        <v>119</v>
      </c>
      <c r="D80" s="29"/>
      <c r="E80" s="29"/>
      <c r="F80" s="29"/>
      <c r="G80" s="29"/>
      <c r="H80" s="29"/>
      <c r="I80" s="55" t="s">
        <v>209</v>
      </c>
    </row>
    <row r="81" spans="1:9" s="15" customFormat="1" ht="186" customHeight="1">
      <c r="A81" s="61">
        <v>8</v>
      </c>
      <c r="B81" s="62" t="s">
        <v>218</v>
      </c>
      <c r="C81" s="29">
        <v>2204</v>
      </c>
      <c r="D81" s="29"/>
      <c r="E81" s="29"/>
      <c r="F81" s="29"/>
      <c r="G81" s="29"/>
      <c r="H81" s="29"/>
      <c r="I81" s="55" t="s">
        <v>209</v>
      </c>
    </row>
    <row r="82" spans="1:9" s="15" customFormat="1" ht="376.5" customHeight="1">
      <c r="A82" s="61">
        <v>9</v>
      </c>
      <c r="B82" s="62" t="s">
        <v>219</v>
      </c>
      <c r="C82" s="29">
        <v>6706</v>
      </c>
      <c r="D82" s="29"/>
      <c r="E82" s="29"/>
      <c r="F82" s="29"/>
      <c r="G82" s="29"/>
      <c r="H82" s="29"/>
      <c r="I82" s="55" t="s">
        <v>209</v>
      </c>
    </row>
    <row r="83" spans="1:9" s="15" customFormat="1" ht="330" customHeight="1">
      <c r="A83" s="61">
        <v>10</v>
      </c>
      <c r="B83" s="62" t="s">
        <v>220</v>
      </c>
      <c r="C83" s="29">
        <v>43</v>
      </c>
      <c r="D83" s="29"/>
      <c r="E83" s="29"/>
      <c r="F83" s="29"/>
      <c r="G83" s="29"/>
      <c r="H83" s="29"/>
      <c r="I83" s="204" t="s">
        <v>209</v>
      </c>
    </row>
    <row r="84" spans="1:9" s="15" customFormat="1" ht="395.25" customHeight="1">
      <c r="A84" s="61">
        <v>11</v>
      </c>
      <c r="B84" s="62" t="s">
        <v>221</v>
      </c>
      <c r="C84" s="29">
        <v>489</v>
      </c>
      <c r="D84" s="29"/>
      <c r="E84" s="29"/>
      <c r="F84" s="29"/>
      <c r="G84" s="29"/>
      <c r="H84" s="29"/>
      <c r="I84" s="204"/>
    </row>
    <row r="85" spans="1:9" s="15" customFormat="1" ht="409.5" customHeight="1">
      <c r="A85" s="61">
        <v>12</v>
      </c>
      <c r="B85" s="146" t="s">
        <v>222</v>
      </c>
      <c r="C85" s="29">
        <v>8698</v>
      </c>
      <c r="D85" s="29"/>
      <c r="E85" s="29"/>
      <c r="F85" s="29"/>
      <c r="G85" s="29"/>
      <c r="H85" s="29"/>
      <c r="I85" s="102" t="s">
        <v>209</v>
      </c>
    </row>
    <row r="86" spans="1:9" s="15" customFormat="1" ht="300" customHeight="1">
      <c r="A86" s="61">
        <v>13</v>
      </c>
      <c r="B86" s="62" t="s">
        <v>223</v>
      </c>
      <c r="C86" s="29">
        <f>2305-295</f>
        <v>2010</v>
      </c>
      <c r="D86" s="29"/>
      <c r="E86" s="29"/>
      <c r="F86" s="29"/>
      <c r="G86" s="29"/>
      <c r="H86" s="29"/>
      <c r="I86" s="102" t="s">
        <v>225</v>
      </c>
    </row>
    <row r="87" spans="1:9" s="15" customFormat="1" ht="267" customHeight="1">
      <c r="A87" s="61">
        <v>14</v>
      </c>
      <c r="B87" s="62" t="s">
        <v>224</v>
      </c>
      <c r="C87" s="29">
        <v>3695</v>
      </c>
      <c r="D87" s="29"/>
      <c r="E87" s="29"/>
      <c r="F87" s="29"/>
      <c r="G87" s="29"/>
      <c r="H87" s="29"/>
      <c r="I87" s="102" t="s">
        <v>226</v>
      </c>
    </row>
    <row r="88" spans="1:9" s="15" customFormat="1" ht="378">
      <c r="A88" s="61">
        <v>15</v>
      </c>
      <c r="B88" s="62" t="s">
        <v>228</v>
      </c>
      <c r="C88" s="29"/>
      <c r="D88" s="29">
        <f>2827+6000-295</f>
        <v>8532</v>
      </c>
      <c r="E88" s="29"/>
      <c r="F88" s="29"/>
      <c r="G88" s="29"/>
      <c r="H88" s="29"/>
      <c r="I88" s="102" t="s">
        <v>227</v>
      </c>
    </row>
    <row r="89" spans="1:9" s="15" customFormat="1" ht="174.75" customHeight="1">
      <c r="A89" s="61">
        <v>16</v>
      </c>
      <c r="B89" s="62" t="s">
        <v>230</v>
      </c>
      <c r="C89" s="29"/>
      <c r="D89" s="29">
        <v>2832</v>
      </c>
      <c r="E89" s="29"/>
      <c r="F89" s="29"/>
      <c r="G89" s="29"/>
      <c r="H89" s="29"/>
      <c r="I89" s="102" t="s">
        <v>229</v>
      </c>
    </row>
    <row r="90" spans="1:9" s="15" customFormat="1" ht="284.25" customHeight="1">
      <c r="A90" s="61">
        <v>17</v>
      </c>
      <c r="B90" s="62" t="s">
        <v>231</v>
      </c>
      <c r="C90" s="29"/>
      <c r="D90" s="29">
        <v>1811</v>
      </c>
      <c r="E90" s="29"/>
      <c r="F90" s="29"/>
      <c r="G90" s="29"/>
      <c r="H90" s="29"/>
      <c r="I90" s="102" t="s">
        <v>43</v>
      </c>
    </row>
    <row r="91" spans="1:9" s="15" customFormat="1" ht="101.25" customHeight="1">
      <c r="A91" s="61">
        <v>18</v>
      </c>
      <c r="B91" s="62" t="s">
        <v>44</v>
      </c>
      <c r="C91" s="29"/>
      <c r="D91" s="29">
        <v>700</v>
      </c>
      <c r="E91" s="29"/>
      <c r="F91" s="29"/>
      <c r="G91" s="29"/>
      <c r="H91" s="29"/>
      <c r="I91" s="55" t="s">
        <v>232</v>
      </c>
    </row>
    <row r="92" spans="1:9" s="15" customFormat="1" ht="363" customHeight="1">
      <c r="A92" s="61">
        <v>19</v>
      </c>
      <c r="B92" s="62" t="s">
        <v>234</v>
      </c>
      <c r="C92" s="29"/>
      <c r="D92" s="29">
        <v>11021</v>
      </c>
      <c r="E92" s="29"/>
      <c r="F92" s="29"/>
      <c r="G92" s="29"/>
      <c r="H92" s="29"/>
      <c r="I92" s="102" t="s">
        <v>233</v>
      </c>
    </row>
    <row r="93" spans="1:9" s="41" customFormat="1" ht="144.75" customHeight="1">
      <c r="A93" s="61">
        <v>20</v>
      </c>
      <c r="B93" s="62" t="s">
        <v>415</v>
      </c>
      <c r="C93" s="29">
        <f>106.99099+28.728+12.79901728</f>
        <v>148.51800727999998</v>
      </c>
      <c r="D93" s="29"/>
      <c r="E93" s="29"/>
      <c r="F93" s="29"/>
      <c r="G93" s="29"/>
      <c r="H93" s="29"/>
      <c r="I93" s="204" t="s">
        <v>235</v>
      </c>
    </row>
    <row r="94" spans="1:9" s="41" customFormat="1" ht="132" customHeight="1">
      <c r="A94" s="61">
        <v>21</v>
      </c>
      <c r="B94" s="62" t="s">
        <v>416</v>
      </c>
      <c r="C94" s="29"/>
      <c r="D94" s="29">
        <v>148.518</v>
      </c>
      <c r="E94" s="29"/>
      <c r="F94" s="29"/>
      <c r="G94" s="29"/>
      <c r="H94" s="29"/>
      <c r="I94" s="204"/>
    </row>
    <row r="95" spans="1:9" s="15" customFormat="1" ht="177" customHeight="1">
      <c r="A95" s="61">
        <v>22</v>
      </c>
      <c r="B95" s="62" t="s">
        <v>236</v>
      </c>
      <c r="C95" s="29">
        <f>3036.7-1893.1</f>
        <v>1143.6</v>
      </c>
      <c r="D95" s="29"/>
      <c r="E95" s="29"/>
      <c r="F95" s="29"/>
      <c r="G95" s="29"/>
      <c r="H95" s="29"/>
      <c r="I95" s="165" t="s">
        <v>235</v>
      </c>
    </row>
    <row r="96" spans="1:9" s="15" customFormat="1" ht="177" customHeight="1">
      <c r="A96" s="61">
        <v>23</v>
      </c>
      <c r="B96" s="62" t="s">
        <v>237</v>
      </c>
      <c r="C96" s="29">
        <f>1893.1+2304.8</f>
        <v>4197.9</v>
      </c>
      <c r="D96" s="29"/>
      <c r="E96" s="29"/>
      <c r="F96" s="29"/>
      <c r="G96" s="29"/>
      <c r="H96" s="29"/>
      <c r="I96" s="208"/>
    </row>
    <row r="97" spans="1:9" s="15" customFormat="1" ht="165" customHeight="1">
      <c r="A97" s="61">
        <v>24</v>
      </c>
      <c r="B97" s="62" t="s">
        <v>238</v>
      </c>
      <c r="C97" s="29"/>
      <c r="D97" s="29">
        <v>4212.9</v>
      </c>
      <c r="E97" s="29"/>
      <c r="F97" s="29"/>
      <c r="G97" s="29"/>
      <c r="H97" s="29"/>
      <c r="I97" s="208"/>
    </row>
    <row r="98" spans="1:9" s="15" customFormat="1" ht="172.5" customHeight="1">
      <c r="A98" s="61">
        <v>25</v>
      </c>
      <c r="B98" s="62" t="s">
        <v>239</v>
      </c>
      <c r="C98" s="29"/>
      <c r="D98" s="29">
        <v>1128.7</v>
      </c>
      <c r="E98" s="29"/>
      <c r="F98" s="29"/>
      <c r="G98" s="29"/>
      <c r="H98" s="29"/>
      <c r="I98" s="166"/>
    </row>
    <row r="99" spans="1:9" s="15" customFormat="1" ht="38.25" customHeight="1">
      <c r="A99" s="173" t="s">
        <v>10</v>
      </c>
      <c r="B99" s="173"/>
      <c r="C99" s="47">
        <f aca="true" t="shared" si="4" ref="C99:H99">SUM(C74:C98)</f>
        <v>30489.627907279995</v>
      </c>
      <c r="D99" s="47">
        <f>SUM(D74:D98)</f>
        <v>30489.7279</v>
      </c>
      <c r="E99" s="47">
        <f t="shared" si="4"/>
        <v>64000</v>
      </c>
      <c r="F99" s="47">
        <f t="shared" si="4"/>
        <v>64000</v>
      </c>
      <c r="G99" s="47">
        <f t="shared" si="4"/>
        <v>64000</v>
      </c>
      <c r="H99" s="47">
        <f t="shared" si="4"/>
        <v>64000</v>
      </c>
      <c r="I99" s="63"/>
    </row>
    <row r="100" spans="1:9" s="15" customFormat="1" ht="58.5" customHeight="1">
      <c r="A100" s="154" t="s">
        <v>14</v>
      </c>
      <c r="B100" s="154"/>
      <c r="C100" s="154"/>
      <c r="D100" s="154"/>
      <c r="E100" s="154"/>
      <c r="F100" s="154"/>
      <c r="G100" s="154"/>
      <c r="H100" s="154"/>
      <c r="I100" s="154"/>
    </row>
    <row r="101" spans="1:9" s="15" customFormat="1" ht="161.25" customHeight="1">
      <c r="A101" s="168">
        <v>1</v>
      </c>
      <c r="B101" s="53" t="s">
        <v>240</v>
      </c>
      <c r="C101" s="18">
        <v>10</v>
      </c>
      <c r="D101" s="18"/>
      <c r="E101" s="27"/>
      <c r="F101" s="27"/>
      <c r="G101" s="28"/>
      <c r="H101" s="28"/>
      <c r="I101" s="206" t="s">
        <v>241</v>
      </c>
    </row>
    <row r="102" spans="1:9" s="15" customFormat="1" ht="140.25" customHeight="1">
      <c r="A102" s="205"/>
      <c r="B102" s="53" t="s">
        <v>15</v>
      </c>
      <c r="C102" s="18"/>
      <c r="D102" s="18">
        <v>10</v>
      </c>
      <c r="E102" s="27"/>
      <c r="F102" s="27"/>
      <c r="G102" s="28"/>
      <c r="H102" s="28"/>
      <c r="I102" s="207"/>
    </row>
    <row r="103" spans="1:9" s="15" customFormat="1" ht="113.25">
      <c r="A103" s="51">
        <v>2</v>
      </c>
      <c r="B103" s="46" t="s">
        <v>164</v>
      </c>
      <c r="C103" s="18"/>
      <c r="D103" s="18">
        <v>2232.96456</v>
      </c>
      <c r="E103" s="27"/>
      <c r="F103" s="27"/>
      <c r="G103" s="28"/>
      <c r="H103" s="28"/>
      <c r="I103" s="50" t="s">
        <v>242</v>
      </c>
    </row>
    <row r="104" spans="1:9" s="15" customFormat="1" ht="39" customHeight="1">
      <c r="A104" s="199" t="s">
        <v>10</v>
      </c>
      <c r="B104" s="199"/>
      <c r="C104" s="21">
        <f aca="true" t="shared" si="5" ref="C104:H104">SUM(C101:C103)</f>
        <v>10</v>
      </c>
      <c r="D104" s="21">
        <f t="shared" si="5"/>
        <v>2242.96456</v>
      </c>
      <c r="E104" s="21">
        <f t="shared" si="5"/>
        <v>0</v>
      </c>
      <c r="F104" s="21">
        <f t="shared" si="5"/>
        <v>0</v>
      </c>
      <c r="G104" s="21">
        <f t="shared" si="5"/>
        <v>0</v>
      </c>
      <c r="H104" s="21">
        <f t="shared" si="5"/>
        <v>0</v>
      </c>
      <c r="I104" s="25"/>
    </row>
    <row r="105" spans="1:9" s="15" customFormat="1" ht="96.75" customHeight="1">
      <c r="A105" s="200" t="s">
        <v>16</v>
      </c>
      <c r="B105" s="200"/>
      <c r="C105" s="200"/>
      <c r="D105" s="200"/>
      <c r="E105" s="200"/>
      <c r="F105" s="200"/>
      <c r="G105" s="200"/>
      <c r="H105" s="200"/>
      <c r="I105" s="200"/>
    </row>
    <row r="106" spans="1:9" s="15" customFormat="1" ht="189">
      <c r="A106" s="184">
        <v>1</v>
      </c>
      <c r="B106" s="53" t="s">
        <v>330</v>
      </c>
      <c r="C106" s="18">
        <v>16776.594</v>
      </c>
      <c r="D106" s="18"/>
      <c r="E106" s="27"/>
      <c r="F106" s="27"/>
      <c r="G106" s="28"/>
      <c r="H106" s="28"/>
      <c r="I106" s="150" t="s">
        <v>243</v>
      </c>
    </row>
    <row r="107" spans="1:9" s="15" customFormat="1" ht="409.5" customHeight="1">
      <c r="A107" s="188"/>
      <c r="B107" s="150" t="s">
        <v>492</v>
      </c>
      <c r="C107" s="148"/>
      <c r="D107" s="148">
        <v>16776.594</v>
      </c>
      <c r="E107" s="148"/>
      <c r="F107" s="148"/>
      <c r="G107" s="148"/>
      <c r="H107" s="148"/>
      <c r="I107" s="217"/>
    </row>
    <row r="108" spans="1:9" s="15" customFormat="1" ht="115.5" customHeight="1">
      <c r="A108" s="142"/>
      <c r="B108" s="151"/>
      <c r="C108" s="149"/>
      <c r="D108" s="149"/>
      <c r="E108" s="149"/>
      <c r="F108" s="149"/>
      <c r="G108" s="149"/>
      <c r="H108" s="149"/>
      <c r="I108" s="151"/>
    </row>
    <row r="109" spans="1:9" s="15" customFormat="1" ht="39" customHeight="1">
      <c r="A109" s="197" t="s">
        <v>10</v>
      </c>
      <c r="B109" s="197"/>
      <c r="C109" s="30">
        <f aca="true" t="shared" si="6" ref="C109:H109">C106+C107</f>
        <v>16776.594</v>
      </c>
      <c r="D109" s="30">
        <f t="shared" si="6"/>
        <v>16776.594</v>
      </c>
      <c r="E109" s="30">
        <f t="shared" si="6"/>
        <v>0</v>
      </c>
      <c r="F109" s="30">
        <f t="shared" si="6"/>
        <v>0</v>
      </c>
      <c r="G109" s="30">
        <f t="shared" si="6"/>
        <v>0</v>
      </c>
      <c r="H109" s="30">
        <f t="shared" si="6"/>
        <v>0</v>
      </c>
      <c r="I109" s="88"/>
    </row>
    <row r="110" spans="1:9" s="15" customFormat="1" ht="39" customHeight="1">
      <c r="A110" s="154" t="s">
        <v>12</v>
      </c>
      <c r="B110" s="154"/>
      <c r="C110" s="154"/>
      <c r="D110" s="154"/>
      <c r="E110" s="154"/>
      <c r="F110" s="154"/>
      <c r="G110" s="154"/>
      <c r="H110" s="154"/>
      <c r="I110" s="154"/>
    </row>
    <row r="111" spans="1:9" s="36" customFormat="1" ht="72.75" customHeight="1">
      <c r="A111" s="66">
        <v>1</v>
      </c>
      <c r="B111" s="65" t="s">
        <v>51</v>
      </c>
      <c r="C111" s="32"/>
      <c r="D111" s="31">
        <v>3387</v>
      </c>
      <c r="E111" s="32"/>
      <c r="F111" s="32"/>
      <c r="G111" s="32"/>
      <c r="H111" s="32"/>
      <c r="I111" s="176" t="s">
        <v>244</v>
      </c>
    </row>
    <row r="112" spans="1:9" s="36" customFormat="1" ht="72.75" customHeight="1">
      <c r="A112" s="64">
        <v>2</v>
      </c>
      <c r="B112" s="65" t="s">
        <v>52</v>
      </c>
      <c r="C112" s="32"/>
      <c r="D112" s="31">
        <v>50422</v>
      </c>
      <c r="E112" s="32"/>
      <c r="F112" s="32"/>
      <c r="G112" s="32"/>
      <c r="H112" s="32"/>
      <c r="I112" s="176"/>
    </row>
    <row r="113" spans="1:9" s="36" customFormat="1" ht="72.75" customHeight="1">
      <c r="A113" s="66">
        <v>3</v>
      </c>
      <c r="B113" s="65" t="s">
        <v>53</v>
      </c>
      <c r="C113" s="32"/>
      <c r="D113" s="31">
        <v>235</v>
      </c>
      <c r="E113" s="32"/>
      <c r="F113" s="32"/>
      <c r="G113" s="32"/>
      <c r="H113" s="32"/>
      <c r="I113" s="176"/>
    </row>
    <row r="114" spans="1:9" s="36" customFormat="1" ht="72.75" customHeight="1">
      <c r="A114" s="64">
        <v>4</v>
      </c>
      <c r="B114" s="65" t="s">
        <v>54</v>
      </c>
      <c r="C114" s="32"/>
      <c r="D114" s="31">
        <v>1300</v>
      </c>
      <c r="E114" s="32"/>
      <c r="F114" s="32"/>
      <c r="G114" s="32"/>
      <c r="H114" s="32"/>
      <c r="I114" s="176"/>
    </row>
    <row r="115" spans="1:9" s="36" customFormat="1" ht="72.75" customHeight="1">
      <c r="A115" s="66">
        <v>5</v>
      </c>
      <c r="B115" s="46" t="s">
        <v>55</v>
      </c>
      <c r="C115" s="18">
        <f>37120</f>
        <v>37120</v>
      </c>
      <c r="D115" s="31"/>
      <c r="E115" s="32"/>
      <c r="F115" s="32"/>
      <c r="G115" s="32"/>
      <c r="H115" s="32"/>
      <c r="I115" s="50" t="s">
        <v>245</v>
      </c>
    </row>
    <row r="116" spans="1:9" s="36" customFormat="1" ht="93" customHeight="1">
      <c r="A116" s="64">
        <v>6</v>
      </c>
      <c r="B116" s="46" t="s">
        <v>56</v>
      </c>
      <c r="C116" s="32">
        <v>3378</v>
      </c>
      <c r="D116" s="31"/>
      <c r="E116" s="32"/>
      <c r="F116" s="32"/>
      <c r="G116" s="32"/>
      <c r="H116" s="32"/>
      <c r="I116" s="67" t="s">
        <v>245</v>
      </c>
    </row>
    <row r="117" spans="1:9" s="36" customFormat="1" ht="102.75" customHeight="1">
      <c r="A117" s="66">
        <v>7</v>
      </c>
      <c r="B117" s="46" t="s">
        <v>57</v>
      </c>
      <c r="C117" s="32">
        <v>2990</v>
      </c>
      <c r="D117" s="31"/>
      <c r="E117" s="32"/>
      <c r="F117" s="32"/>
      <c r="G117" s="32"/>
      <c r="H117" s="32"/>
      <c r="I117" s="67" t="s">
        <v>246</v>
      </c>
    </row>
    <row r="118" spans="1:9" s="36" customFormat="1" ht="93" customHeight="1">
      <c r="A118" s="64">
        <v>8</v>
      </c>
      <c r="B118" s="46" t="s">
        <v>58</v>
      </c>
      <c r="C118" s="32">
        <v>17607</v>
      </c>
      <c r="D118" s="31"/>
      <c r="E118" s="32"/>
      <c r="F118" s="32"/>
      <c r="G118" s="32"/>
      <c r="H118" s="32"/>
      <c r="I118" s="198" t="s">
        <v>247</v>
      </c>
    </row>
    <row r="119" spans="1:9" s="36" customFormat="1" ht="93" customHeight="1">
      <c r="A119" s="66">
        <v>9</v>
      </c>
      <c r="B119" s="46" t="s">
        <v>59</v>
      </c>
      <c r="C119" s="32">
        <v>2277</v>
      </c>
      <c r="D119" s="31"/>
      <c r="E119" s="32"/>
      <c r="F119" s="32"/>
      <c r="G119" s="32"/>
      <c r="H119" s="32"/>
      <c r="I119" s="198"/>
    </row>
    <row r="120" spans="1:9" s="36" customFormat="1" ht="153" customHeight="1">
      <c r="A120" s="64">
        <v>10</v>
      </c>
      <c r="B120" s="46" t="s">
        <v>60</v>
      </c>
      <c r="C120" s="32">
        <v>8652.3</v>
      </c>
      <c r="D120" s="31"/>
      <c r="E120" s="32"/>
      <c r="F120" s="32"/>
      <c r="G120" s="32"/>
      <c r="H120" s="32"/>
      <c r="I120" s="198"/>
    </row>
    <row r="121" spans="1:9" s="36" customFormat="1" ht="215.25" customHeight="1">
      <c r="A121" s="66">
        <v>11</v>
      </c>
      <c r="B121" s="46" t="s">
        <v>61</v>
      </c>
      <c r="C121" s="32">
        <v>26782</v>
      </c>
      <c r="D121" s="31"/>
      <c r="E121" s="32"/>
      <c r="F121" s="32"/>
      <c r="G121" s="32"/>
      <c r="H121" s="32"/>
      <c r="I121" s="67" t="s">
        <v>245</v>
      </c>
    </row>
    <row r="122" spans="1:9" s="36" customFormat="1" ht="100.5" customHeight="1">
      <c r="A122" s="64">
        <v>12</v>
      </c>
      <c r="B122" s="46" t="s">
        <v>62</v>
      </c>
      <c r="C122" s="32">
        <v>12260.9</v>
      </c>
      <c r="D122" s="31"/>
      <c r="E122" s="32"/>
      <c r="F122" s="32"/>
      <c r="G122" s="32"/>
      <c r="H122" s="32"/>
      <c r="I122" s="67" t="s">
        <v>245</v>
      </c>
    </row>
    <row r="123" spans="1:9" s="36" customFormat="1" ht="65.25" customHeight="1">
      <c r="A123" s="66">
        <v>13</v>
      </c>
      <c r="B123" s="46" t="s">
        <v>63</v>
      </c>
      <c r="C123" s="32">
        <v>1606</v>
      </c>
      <c r="D123" s="31"/>
      <c r="E123" s="32"/>
      <c r="F123" s="32"/>
      <c r="G123" s="32"/>
      <c r="H123" s="32"/>
      <c r="I123" s="67" t="s">
        <v>245</v>
      </c>
    </row>
    <row r="124" spans="1:9" s="36" customFormat="1" ht="65.25" customHeight="1">
      <c r="A124" s="64">
        <v>14</v>
      </c>
      <c r="B124" s="46" t="s">
        <v>64</v>
      </c>
      <c r="C124" s="32">
        <v>43033</v>
      </c>
      <c r="D124" s="31"/>
      <c r="E124" s="32"/>
      <c r="F124" s="32"/>
      <c r="G124" s="32"/>
      <c r="H124" s="32"/>
      <c r="I124" s="67" t="s">
        <v>245</v>
      </c>
    </row>
    <row r="125" spans="1:9" s="36" customFormat="1" ht="95.25" customHeight="1">
      <c r="A125" s="64">
        <v>15</v>
      </c>
      <c r="B125" s="46" t="s">
        <v>66</v>
      </c>
      <c r="C125" s="32">
        <v>1485.815</v>
      </c>
      <c r="D125" s="31"/>
      <c r="E125" s="32"/>
      <c r="F125" s="32"/>
      <c r="G125" s="32"/>
      <c r="H125" s="32"/>
      <c r="I125" s="67" t="s">
        <v>245</v>
      </c>
    </row>
    <row r="126" spans="1:9" s="36" customFormat="1" ht="213.75" customHeight="1">
      <c r="A126" s="66">
        <v>16</v>
      </c>
      <c r="B126" s="46" t="s">
        <v>67</v>
      </c>
      <c r="C126" s="32">
        <v>1600</v>
      </c>
      <c r="D126" s="38"/>
      <c r="E126" s="32"/>
      <c r="F126" s="32"/>
      <c r="G126" s="32"/>
      <c r="H126" s="32"/>
      <c r="I126" s="67" t="s">
        <v>245</v>
      </c>
    </row>
    <row r="127" spans="1:9" s="36" customFormat="1" ht="60" customHeight="1">
      <c r="A127" s="64">
        <v>17</v>
      </c>
      <c r="B127" s="46" t="s">
        <v>68</v>
      </c>
      <c r="C127" s="32"/>
      <c r="D127" s="32">
        <v>24948</v>
      </c>
      <c r="E127" s="32"/>
      <c r="F127" s="32"/>
      <c r="G127" s="32"/>
      <c r="H127" s="32"/>
      <c r="I127" s="68" t="s">
        <v>248</v>
      </c>
    </row>
    <row r="128" spans="1:9" s="36" customFormat="1" ht="252" customHeight="1">
      <c r="A128" s="64">
        <v>18</v>
      </c>
      <c r="B128" s="46" t="s">
        <v>69</v>
      </c>
      <c r="C128" s="38"/>
      <c r="D128" s="31">
        <v>2099</v>
      </c>
      <c r="E128" s="32"/>
      <c r="F128" s="32"/>
      <c r="G128" s="32"/>
      <c r="H128" s="32"/>
      <c r="I128" s="50" t="s">
        <v>249</v>
      </c>
    </row>
    <row r="129" spans="1:9" s="36" customFormat="1" ht="326.25" customHeight="1">
      <c r="A129" s="64">
        <v>19</v>
      </c>
      <c r="B129" s="46" t="s">
        <v>70</v>
      </c>
      <c r="C129" s="119"/>
      <c r="D129" s="31">
        <v>28132</v>
      </c>
      <c r="E129" s="32"/>
      <c r="F129" s="32"/>
      <c r="G129" s="32"/>
      <c r="H129" s="32"/>
      <c r="I129" s="50" t="s">
        <v>250</v>
      </c>
    </row>
    <row r="130" spans="1:9" s="36" customFormat="1" ht="250.5" customHeight="1">
      <c r="A130" s="64">
        <v>20</v>
      </c>
      <c r="B130" s="46" t="s">
        <v>71</v>
      </c>
      <c r="C130" s="38"/>
      <c r="D130" s="31">
        <v>6814</v>
      </c>
      <c r="E130" s="32"/>
      <c r="F130" s="32"/>
      <c r="G130" s="32"/>
      <c r="H130" s="32"/>
      <c r="I130" s="69" t="s">
        <v>251</v>
      </c>
    </row>
    <row r="131" spans="1:9" s="36" customFormat="1" ht="93" customHeight="1">
      <c r="A131" s="64">
        <v>21</v>
      </c>
      <c r="B131" s="46" t="s">
        <v>72</v>
      </c>
      <c r="C131" s="38"/>
      <c r="D131" s="31">
        <v>531</v>
      </c>
      <c r="E131" s="32"/>
      <c r="F131" s="32"/>
      <c r="G131" s="32"/>
      <c r="H131" s="32"/>
      <c r="I131" s="69" t="s">
        <v>209</v>
      </c>
    </row>
    <row r="132" spans="1:9" s="36" customFormat="1" ht="95.25" customHeight="1">
      <c r="A132" s="64">
        <v>22</v>
      </c>
      <c r="B132" s="46" t="s">
        <v>73</v>
      </c>
      <c r="C132" s="38"/>
      <c r="D132" s="31">
        <v>1285.815</v>
      </c>
      <c r="E132" s="32"/>
      <c r="F132" s="32"/>
      <c r="G132" s="32"/>
      <c r="H132" s="32"/>
      <c r="I132" s="69" t="s">
        <v>252</v>
      </c>
    </row>
    <row r="133" spans="1:9" s="36" customFormat="1" ht="318" customHeight="1">
      <c r="A133" s="64">
        <v>23</v>
      </c>
      <c r="B133" s="46" t="s">
        <v>74</v>
      </c>
      <c r="C133" s="38"/>
      <c r="D133" s="31">
        <v>7805</v>
      </c>
      <c r="E133" s="32"/>
      <c r="F133" s="32"/>
      <c r="G133" s="32"/>
      <c r="H133" s="32"/>
      <c r="I133" s="69" t="s">
        <v>253</v>
      </c>
    </row>
    <row r="134" spans="1:9" s="36" customFormat="1" ht="264">
      <c r="A134" s="64">
        <v>24</v>
      </c>
      <c r="B134" s="46" t="s">
        <v>75</v>
      </c>
      <c r="C134" s="38"/>
      <c r="D134" s="31">
        <v>200</v>
      </c>
      <c r="E134" s="32"/>
      <c r="F134" s="32"/>
      <c r="G134" s="32"/>
      <c r="H134" s="32"/>
      <c r="I134" s="69" t="s">
        <v>254</v>
      </c>
    </row>
    <row r="135" spans="1:9" s="36" customFormat="1" ht="60" customHeight="1">
      <c r="A135" s="64">
        <v>25</v>
      </c>
      <c r="B135" s="46" t="s">
        <v>76</v>
      </c>
      <c r="C135" s="38"/>
      <c r="D135" s="31">
        <v>290</v>
      </c>
      <c r="E135" s="32"/>
      <c r="F135" s="32"/>
      <c r="G135" s="32"/>
      <c r="H135" s="32"/>
      <c r="I135" s="69" t="s">
        <v>209</v>
      </c>
    </row>
    <row r="136" spans="1:9" s="36" customFormat="1" ht="168.75" customHeight="1">
      <c r="A136" s="64">
        <v>26</v>
      </c>
      <c r="B136" s="46" t="s">
        <v>77</v>
      </c>
      <c r="C136" s="38"/>
      <c r="D136" s="31">
        <v>350</v>
      </c>
      <c r="E136" s="32"/>
      <c r="F136" s="32"/>
      <c r="G136" s="32"/>
      <c r="H136" s="32"/>
      <c r="I136" s="69" t="s">
        <v>255</v>
      </c>
    </row>
    <row r="137" spans="1:9" s="49" customFormat="1" ht="161.25" customHeight="1">
      <c r="A137" s="64">
        <v>27</v>
      </c>
      <c r="B137" s="46" t="s">
        <v>129</v>
      </c>
      <c r="C137" s="37"/>
      <c r="D137" s="31">
        <v>1100</v>
      </c>
      <c r="E137" s="32"/>
      <c r="F137" s="32"/>
      <c r="G137" s="32"/>
      <c r="H137" s="32"/>
      <c r="I137" s="69" t="s">
        <v>260</v>
      </c>
    </row>
    <row r="138" spans="1:9" s="49" customFormat="1" ht="97.5" customHeight="1">
      <c r="A138" s="64">
        <v>28</v>
      </c>
      <c r="B138" s="46" t="s">
        <v>179</v>
      </c>
      <c r="C138" s="31">
        <v>395217</v>
      </c>
      <c r="D138" s="31"/>
      <c r="E138" s="32"/>
      <c r="F138" s="32"/>
      <c r="G138" s="32"/>
      <c r="H138" s="32"/>
      <c r="I138" s="57" t="s">
        <v>256</v>
      </c>
    </row>
    <row r="139" spans="1:9" s="49" customFormat="1" ht="49.5" customHeight="1">
      <c r="A139" s="64">
        <v>29</v>
      </c>
      <c r="B139" s="46" t="s">
        <v>50</v>
      </c>
      <c r="C139" s="31">
        <v>22394.861</v>
      </c>
      <c r="D139" s="31"/>
      <c r="E139" s="32"/>
      <c r="F139" s="32"/>
      <c r="G139" s="32"/>
      <c r="H139" s="32"/>
      <c r="I139" s="201" t="s">
        <v>245</v>
      </c>
    </row>
    <row r="140" spans="1:9" s="49" customFormat="1" ht="49.5" customHeight="1">
      <c r="A140" s="64">
        <v>30</v>
      </c>
      <c r="B140" s="46" t="s">
        <v>180</v>
      </c>
      <c r="C140" s="31">
        <v>42821</v>
      </c>
      <c r="D140" s="31"/>
      <c r="E140" s="32"/>
      <c r="F140" s="32"/>
      <c r="G140" s="32"/>
      <c r="H140" s="32"/>
      <c r="I140" s="202"/>
    </row>
    <row r="141" spans="1:9" s="49" customFormat="1" ht="49.5" customHeight="1">
      <c r="A141" s="64">
        <v>31</v>
      </c>
      <c r="B141" s="46" t="s">
        <v>65</v>
      </c>
      <c r="C141" s="31">
        <v>31081</v>
      </c>
      <c r="D141" s="31"/>
      <c r="E141" s="32"/>
      <c r="F141" s="32"/>
      <c r="G141" s="32"/>
      <c r="H141" s="32"/>
      <c r="I141" s="203"/>
    </row>
    <row r="142" spans="1:9" s="15" customFormat="1" ht="113.25">
      <c r="A142" s="155">
        <v>32</v>
      </c>
      <c r="B142" s="46" t="s">
        <v>417</v>
      </c>
      <c r="C142" s="18">
        <v>350.55757</v>
      </c>
      <c r="D142" s="26"/>
      <c r="E142" s="18"/>
      <c r="F142" s="18"/>
      <c r="G142" s="18"/>
      <c r="H142" s="18"/>
      <c r="I142" s="176" t="s">
        <v>257</v>
      </c>
    </row>
    <row r="143" spans="1:9" s="15" customFormat="1" ht="113.25">
      <c r="A143" s="155"/>
      <c r="B143" s="46" t="s">
        <v>418</v>
      </c>
      <c r="C143" s="18">
        <v>117.72439</v>
      </c>
      <c r="D143" s="26"/>
      <c r="E143" s="18"/>
      <c r="F143" s="18"/>
      <c r="G143" s="18"/>
      <c r="H143" s="18"/>
      <c r="I143" s="176"/>
    </row>
    <row r="144" spans="1:9" s="15" customFormat="1" ht="113.25">
      <c r="A144" s="155"/>
      <c r="B144" s="46" t="s">
        <v>419</v>
      </c>
      <c r="C144" s="18"/>
      <c r="D144" s="26">
        <v>468.28196</v>
      </c>
      <c r="E144" s="18"/>
      <c r="F144" s="18"/>
      <c r="G144" s="18"/>
      <c r="H144" s="18"/>
      <c r="I144" s="176"/>
    </row>
    <row r="145" spans="1:9" s="15" customFormat="1" ht="125.25" customHeight="1">
      <c r="A145" s="161">
        <v>33</v>
      </c>
      <c r="B145" s="46" t="s">
        <v>420</v>
      </c>
      <c r="C145" s="18">
        <v>30</v>
      </c>
      <c r="D145" s="100"/>
      <c r="E145" s="18"/>
      <c r="F145" s="18"/>
      <c r="G145" s="18"/>
      <c r="H145" s="18"/>
      <c r="I145" s="177" t="s">
        <v>258</v>
      </c>
    </row>
    <row r="146" spans="1:9" s="15" customFormat="1" ht="131.25" customHeight="1">
      <c r="A146" s="162"/>
      <c r="B146" s="46" t="s">
        <v>421</v>
      </c>
      <c r="C146" s="18"/>
      <c r="D146" s="18">
        <v>30</v>
      </c>
      <c r="E146" s="18"/>
      <c r="F146" s="18"/>
      <c r="G146" s="18"/>
      <c r="H146" s="18"/>
      <c r="I146" s="178"/>
    </row>
    <row r="147" spans="1:9" s="36" customFormat="1" ht="44.25" customHeight="1">
      <c r="A147" s="173" t="s">
        <v>10</v>
      </c>
      <c r="B147" s="173"/>
      <c r="C147" s="70">
        <f aca="true" t="shared" si="7" ref="C147:H147">SUM(C111:C146)</f>
        <v>650804.15796</v>
      </c>
      <c r="D147" s="70">
        <f t="shared" si="7"/>
        <v>129397.09696</v>
      </c>
      <c r="E147" s="70">
        <f t="shared" si="7"/>
        <v>0</v>
      </c>
      <c r="F147" s="70">
        <f t="shared" si="7"/>
        <v>0</v>
      </c>
      <c r="G147" s="70">
        <f t="shared" si="7"/>
        <v>0</v>
      </c>
      <c r="H147" s="70">
        <f t="shared" si="7"/>
        <v>0</v>
      </c>
      <c r="I147" s="17"/>
    </row>
    <row r="148" spans="1:9" s="36" customFormat="1" ht="83.25" customHeight="1">
      <c r="A148" s="154" t="s">
        <v>78</v>
      </c>
      <c r="B148" s="154"/>
      <c r="C148" s="154"/>
      <c r="D148" s="154"/>
      <c r="E148" s="154"/>
      <c r="F148" s="154"/>
      <c r="G148" s="154"/>
      <c r="H148" s="154"/>
      <c r="I148" s="154"/>
    </row>
    <row r="149" spans="1:9" s="36" customFormat="1" ht="88.5" customHeight="1">
      <c r="A149" s="181">
        <v>1</v>
      </c>
      <c r="B149" s="156" t="s">
        <v>422</v>
      </c>
      <c r="C149" s="26">
        <f>1211+402.139</f>
        <v>1613.1390000000001</v>
      </c>
      <c r="D149" s="37"/>
      <c r="E149" s="18"/>
      <c r="F149" s="18"/>
      <c r="G149" s="18"/>
      <c r="H149" s="18"/>
      <c r="I149" s="176" t="s">
        <v>259</v>
      </c>
    </row>
    <row r="150" spans="1:9" s="36" customFormat="1" ht="72" customHeight="1">
      <c r="A150" s="181"/>
      <c r="B150" s="156"/>
      <c r="C150" s="37"/>
      <c r="D150" s="26">
        <f>1211+402.139</f>
        <v>1613.1390000000001</v>
      </c>
      <c r="E150" s="18"/>
      <c r="F150" s="18"/>
      <c r="G150" s="18"/>
      <c r="H150" s="18"/>
      <c r="I150" s="176"/>
    </row>
    <row r="151" spans="1:9" s="36" customFormat="1" ht="43.5" customHeight="1">
      <c r="A151" s="173" t="s">
        <v>10</v>
      </c>
      <c r="B151" s="173"/>
      <c r="C151" s="70">
        <f>C149+C150</f>
        <v>1613.1390000000001</v>
      </c>
      <c r="D151" s="70">
        <f>D149+D150</f>
        <v>1613.1390000000001</v>
      </c>
      <c r="E151" s="70"/>
      <c r="F151" s="70"/>
      <c r="G151" s="70"/>
      <c r="H151" s="70"/>
      <c r="I151" s="17"/>
    </row>
    <row r="152" spans="1:9" s="36" customFormat="1" ht="43.5" customHeight="1">
      <c r="A152" s="154" t="s">
        <v>106</v>
      </c>
      <c r="B152" s="154"/>
      <c r="C152" s="154"/>
      <c r="D152" s="154"/>
      <c r="E152" s="154"/>
      <c r="F152" s="154"/>
      <c r="G152" s="154"/>
      <c r="H152" s="154"/>
      <c r="I152" s="154"/>
    </row>
    <row r="153" spans="1:9" s="36" customFormat="1" ht="225" customHeight="1">
      <c r="A153" s="168">
        <v>1</v>
      </c>
      <c r="B153" s="71" t="s">
        <v>107</v>
      </c>
      <c r="C153" s="18">
        <v>21114</v>
      </c>
      <c r="D153" s="18">
        <v>0</v>
      </c>
      <c r="E153" s="18"/>
      <c r="F153" s="18"/>
      <c r="G153" s="18"/>
      <c r="H153" s="18"/>
      <c r="I153" s="196" t="s">
        <v>331</v>
      </c>
    </row>
    <row r="154" spans="1:9" s="36" customFormat="1" ht="138.75" customHeight="1">
      <c r="A154" s="168"/>
      <c r="B154" s="71" t="s">
        <v>108</v>
      </c>
      <c r="C154" s="18">
        <v>0</v>
      </c>
      <c r="D154" s="18">
        <v>21114</v>
      </c>
      <c r="E154" s="18"/>
      <c r="F154" s="18"/>
      <c r="G154" s="18"/>
      <c r="H154" s="18"/>
      <c r="I154" s="196"/>
    </row>
    <row r="155" spans="1:9" s="36" customFormat="1" ht="258" customHeight="1">
      <c r="A155" s="168">
        <v>2</v>
      </c>
      <c r="B155" s="71" t="s">
        <v>109</v>
      </c>
      <c r="C155" s="18">
        <v>3058.24</v>
      </c>
      <c r="D155" s="18"/>
      <c r="E155" s="18"/>
      <c r="F155" s="18"/>
      <c r="G155" s="18"/>
      <c r="H155" s="18"/>
      <c r="I155" s="25" t="s">
        <v>332</v>
      </c>
    </row>
    <row r="156" spans="1:9" s="36" customFormat="1" ht="109.5" customHeight="1">
      <c r="A156" s="168"/>
      <c r="B156" s="71" t="s">
        <v>110</v>
      </c>
      <c r="C156" s="18"/>
      <c r="D156" s="18">
        <v>3058.24</v>
      </c>
      <c r="E156" s="18"/>
      <c r="F156" s="18"/>
      <c r="G156" s="18"/>
      <c r="H156" s="18"/>
      <c r="I156" s="50" t="s">
        <v>242</v>
      </c>
    </row>
    <row r="157" spans="1:9" s="36" customFormat="1" ht="126" customHeight="1">
      <c r="A157" s="169">
        <v>3</v>
      </c>
      <c r="B157" s="104" t="s">
        <v>423</v>
      </c>
      <c r="C157" s="105">
        <v>1477.8</v>
      </c>
      <c r="D157" s="105"/>
      <c r="E157" s="105"/>
      <c r="F157" s="105"/>
      <c r="G157" s="105"/>
      <c r="H157" s="105"/>
      <c r="I157" s="152" t="s">
        <v>304</v>
      </c>
    </row>
    <row r="158" spans="1:9" s="36" customFormat="1" ht="126" customHeight="1">
      <c r="A158" s="170"/>
      <c r="B158" s="104" t="s">
        <v>424</v>
      </c>
      <c r="C158" s="105"/>
      <c r="D158" s="105">
        <v>1477.8</v>
      </c>
      <c r="E158" s="105"/>
      <c r="F158" s="105"/>
      <c r="G158" s="105"/>
      <c r="H158" s="105"/>
      <c r="I158" s="153"/>
    </row>
    <row r="159" spans="1:9" s="36" customFormat="1" ht="43.5" customHeight="1">
      <c r="A159" s="173" t="s">
        <v>10</v>
      </c>
      <c r="B159" s="173"/>
      <c r="C159" s="47">
        <f aca="true" t="shared" si="8" ref="C159:H159">SUM(C153:C158)</f>
        <v>25650.039999999997</v>
      </c>
      <c r="D159" s="47">
        <f t="shared" si="8"/>
        <v>25650.039999999997</v>
      </c>
      <c r="E159" s="47">
        <f t="shared" si="8"/>
        <v>0</v>
      </c>
      <c r="F159" s="47">
        <f t="shared" si="8"/>
        <v>0</v>
      </c>
      <c r="G159" s="47">
        <f t="shared" si="8"/>
        <v>0</v>
      </c>
      <c r="H159" s="47">
        <f t="shared" si="8"/>
        <v>0</v>
      </c>
      <c r="I159" s="63"/>
    </row>
    <row r="160" spans="1:9" s="15" customFormat="1" ht="48.75" customHeight="1">
      <c r="A160" s="154" t="s">
        <v>41</v>
      </c>
      <c r="B160" s="154"/>
      <c r="C160" s="154"/>
      <c r="D160" s="154"/>
      <c r="E160" s="154"/>
      <c r="F160" s="154"/>
      <c r="G160" s="154"/>
      <c r="H160" s="154"/>
      <c r="I160" s="154"/>
    </row>
    <row r="161" spans="1:9" s="15" customFormat="1" ht="206.25" customHeight="1">
      <c r="A161" s="159">
        <v>1</v>
      </c>
      <c r="B161" s="46" t="s">
        <v>23</v>
      </c>
      <c r="C161" s="33">
        <v>341.96268</v>
      </c>
      <c r="D161" s="33"/>
      <c r="E161" s="33">
        <v>4110.03732</v>
      </c>
      <c r="F161" s="33"/>
      <c r="G161" s="33"/>
      <c r="H161" s="33"/>
      <c r="I161" s="157" t="s">
        <v>341</v>
      </c>
    </row>
    <row r="162" spans="1:9" s="15" customFormat="1" ht="345.75" customHeight="1">
      <c r="A162" s="160"/>
      <c r="B162" s="46" t="s">
        <v>148</v>
      </c>
      <c r="C162" s="33"/>
      <c r="D162" s="33">
        <v>4452</v>
      </c>
      <c r="E162" s="33"/>
      <c r="F162" s="33"/>
      <c r="G162" s="33"/>
      <c r="H162" s="33"/>
      <c r="I162" s="158"/>
    </row>
    <row r="163" spans="1:9" s="15" customFormat="1" ht="150.75">
      <c r="A163" s="51">
        <v>3</v>
      </c>
      <c r="B163" s="46" t="s">
        <v>24</v>
      </c>
      <c r="C163" s="33"/>
      <c r="D163" s="33">
        <v>202.9</v>
      </c>
      <c r="E163" s="33">
        <v>202.9</v>
      </c>
      <c r="F163" s="33"/>
      <c r="G163" s="33"/>
      <c r="H163" s="33"/>
      <c r="I163" s="46" t="s">
        <v>342</v>
      </c>
    </row>
    <row r="164" spans="1:9" s="15" customFormat="1" ht="177" customHeight="1">
      <c r="A164" s="155">
        <v>4</v>
      </c>
      <c r="B164" s="156" t="s">
        <v>25</v>
      </c>
      <c r="C164" s="194"/>
      <c r="D164" s="194">
        <v>2126.65418</v>
      </c>
      <c r="E164" s="194">
        <v>2126.65418</v>
      </c>
      <c r="F164" s="194">
        <v>41889.345</v>
      </c>
      <c r="G164" s="194"/>
      <c r="H164" s="194"/>
      <c r="I164" s="156" t="s">
        <v>343</v>
      </c>
    </row>
    <row r="165" spans="1:9" s="15" customFormat="1" ht="32.25" customHeight="1">
      <c r="A165" s="155"/>
      <c r="B165" s="156"/>
      <c r="C165" s="194"/>
      <c r="D165" s="194"/>
      <c r="E165" s="194"/>
      <c r="F165" s="194"/>
      <c r="G165" s="194"/>
      <c r="H165" s="194"/>
      <c r="I165" s="156"/>
    </row>
    <row r="166" spans="1:9" s="15" customFormat="1" ht="113.25">
      <c r="A166" s="51">
        <v>5</v>
      </c>
      <c r="B166" s="46" t="s">
        <v>26</v>
      </c>
      <c r="C166" s="33">
        <v>1961.0916</v>
      </c>
      <c r="D166" s="33"/>
      <c r="E166" s="33">
        <v>6083.9084</v>
      </c>
      <c r="F166" s="33"/>
      <c r="G166" s="33"/>
      <c r="H166" s="33"/>
      <c r="I166" s="46" t="s">
        <v>209</v>
      </c>
    </row>
    <row r="167" spans="1:9" s="15" customFormat="1" ht="213" customHeight="1">
      <c r="A167" s="51">
        <v>6</v>
      </c>
      <c r="B167" s="46" t="s">
        <v>27</v>
      </c>
      <c r="C167" s="33">
        <v>5250</v>
      </c>
      <c r="D167" s="33"/>
      <c r="E167" s="33">
        <v>6000</v>
      </c>
      <c r="F167" s="33"/>
      <c r="G167" s="33"/>
      <c r="H167" s="33"/>
      <c r="I167" s="50" t="s">
        <v>209</v>
      </c>
    </row>
    <row r="168" spans="1:9" s="15" customFormat="1" ht="219" customHeight="1">
      <c r="A168" s="51">
        <v>7</v>
      </c>
      <c r="B168" s="46" t="s">
        <v>28</v>
      </c>
      <c r="C168" s="33">
        <v>11902.16667</v>
      </c>
      <c r="D168" s="33"/>
      <c r="E168" s="33"/>
      <c r="F168" s="33"/>
      <c r="G168" s="33"/>
      <c r="H168" s="33"/>
      <c r="I168" s="50" t="s">
        <v>209</v>
      </c>
    </row>
    <row r="169" spans="1:9" s="15" customFormat="1" ht="335.25" customHeight="1">
      <c r="A169" s="51">
        <v>8</v>
      </c>
      <c r="B169" s="46" t="s">
        <v>29</v>
      </c>
      <c r="C169" s="33">
        <v>91255.06989</v>
      </c>
      <c r="D169" s="33"/>
      <c r="E169" s="33"/>
      <c r="F169" s="33"/>
      <c r="G169" s="33"/>
      <c r="H169" s="33"/>
      <c r="I169" s="50" t="s">
        <v>209</v>
      </c>
    </row>
    <row r="170" spans="1:9" s="15" customFormat="1" ht="144.75" customHeight="1">
      <c r="A170" s="51">
        <v>9</v>
      </c>
      <c r="B170" s="46" t="s">
        <v>30</v>
      </c>
      <c r="C170" s="33">
        <v>1487.86526</v>
      </c>
      <c r="D170" s="33"/>
      <c r="E170" s="33"/>
      <c r="F170" s="33"/>
      <c r="G170" s="33"/>
      <c r="H170" s="33"/>
      <c r="I170" s="50" t="s">
        <v>340</v>
      </c>
    </row>
    <row r="171" spans="1:9" s="15" customFormat="1" ht="138" customHeight="1">
      <c r="A171" s="51">
        <v>10</v>
      </c>
      <c r="B171" s="46" t="s">
        <v>31</v>
      </c>
      <c r="C171" s="33">
        <v>1000</v>
      </c>
      <c r="D171" s="33"/>
      <c r="E171" s="33"/>
      <c r="F171" s="33"/>
      <c r="G171" s="33"/>
      <c r="H171" s="33"/>
      <c r="I171" s="50" t="s">
        <v>209</v>
      </c>
    </row>
    <row r="172" spans="1:9" s="15" customFormat="1" ht="273" customHeight="1">
      <c r="A172" s="51">
        <v>11</v>
      </c>
      <c r="B172" s="46" t="s">
        <v>149</v>
      </c>
      <c r="C172" s="33">
        <v>200000</v>
      </c>
      <c r="D172" s="33"/>
      <c r="E172" s="33"/>
      <c r="F172" s="33"/>
      <c r="G172" s="33"/>
      <c r="H172" s="33"/>
      <c r="I172" s="50" t="s">
        <v>344</v>
      </c>
    </row>
    <row r="173" spans="1:9" s="15" customFormat="1" ht="130.5" customHeight="1">
      <c r="A173" s="51">
        <v>12</v>
      </c>
      <c r="B173" s="46" t="s">
        <v>150</v>
      </c>
      <c r="C173" s="33">
        <v>369.4501</v>
      </c>
      <c r="D173" s="33"/>
      <c r="E173" s="33"/>
      <c r="F173" s="33"/>
      <c r="G173" s="33"/>
      <c r="H173" s="33"/>
      <c r="I173" s="50" t="s">
        <v>344</v>
      </c>
    </row>
    <row r="174" spans="1:9" s="15" customFormat="1" ht="144.75" customHeight="1">
      <c r="A174" s="51">
        <v>13</v>
      </c>
      <c r="B174" s="46" t="s">
        <v>151</v>
      </c>
      <c r="C174" s="33"/>
      <c r="D174" s="33">
        <v>119705.0723</v>
      </c>
      <c r="E174" s="33"/>
      <c r="F174" s="33"/>
      <c r="G174" s="33"/>
      <c r="H174" s="33"/>
      <c r="I174" s="96" t="s">
        <v>345</v>
      </c>
    </row>
    <row r="175" spans="1:9" s="15" customFormat="1" ht="210.75" customHeight="1">
      <c r="A175" s="51">
        <v>14</v>
      </c>
      <c r="B175" s="46" t="s">
        <v>32</v>
      </c>
      <c r="C175" s="33"/>
      <c r="D175" s="33">
        <v>8065.25536</v>
      </c>
      <c r="E175" s="33"/>
      <c r="F175" s="33"/>
      <c r="G175" s="33"/>
      <c r="H175" s="33"/>
      <c r="I175" s="50" t="s">
        <v>346</v>
      </c>
    </row>
    <row r="176" spans="1:9" s="15" customFormat="1" ht="408.75" customHeight="1">
      <c r="A176" s="93">
        <v>15</v>
      </c>
      <c r="B176" s="135" t="s">
        <v>33</v>
      </c>
      <c r="C176" s="33">
        <v>59840.6711</v>
      </c>
      <c r="D176" s="33"/>
      <c r="E176" s="98"/>
      <c r="F176" s="98"/>
      <c r="G176" s="97"/>
      <c r="H176" s="97"/>
      <c r="I176" s="176" t="s">
        <v>235</v>
      </c>
    </row>
    <row r="177" spans="1:9" s="15" customFormat="1" ht="291" customHeight="1">
      <c r="A177" s="51">
        <v>16</v>
      </c>
      <c r="B177" s="144" t="s">
        <v>152</v>
      </c>
      <c r="C177" s="33"/>
      <c r="D177" s="33">
        <v>51000</v>
      </c>
      <c r="E177" s="33"/>
      <c r="F177" s="33"/>
      <c r="G177" s="33"/>
      <c r="H177" s="33"/>
      <c r="I177" s="176"/>
    </row>
    <row r="178" spans="1:9" s="41" customFormat="1" ht="302.25">
      <c r="A178" s="51">
        <v>17</v>
      </c>
      <c r="B178" s="46" t="s">
        <v>501</v>
      </c>
      <c r="C178" s="33"/>
      <c r="D178" s="33">
        <f>21282.62503+44179.87997</f>
        <v>65462.505000000005</v>
      </c>
      <c r="E178" s="33"/>
      <c r="F178" s="33"/>
      <c r="G178" s="33"/>
      <c r="H178" s="33"/>
      <c r="I178" s="50" t="s">
        <v>333</v>
      </c>
    </row>
    <row r="179" spans="1:9" s="15" customFormat="1" ht="101.25" customHeight="1">
      <c r="A179" s="51">
        <v>18</v>
      </c>
      <c r="B179" s="46" t="s">
        <v>34</v>
      </c>
      <c r="C179" s="33"/>
      <c r="D179" s="33">
        <v>2305.42342</v>
      </c>
      <c r="E179" s="33"/>
      <c r="F179" s="33"/>
      <c r="G179" s="33"/>
      <c r="H179" s="33"/>
      <c r="I179" s="46" t="s">
        <v>347</v>
      </c>
    </row>
    <row r="180" spans="1:9" s="15" customFormat="1" ht="288" customHeight="1">
      <c r="A180" s="51">
        <v>19</v>
      </c>
      <c r="B180" s="46" t="s">
        <v>35</v>
      </c>
      <c r="C180" s="33"/>
      <c r="D180" s="33">
        <v>280</v>
      </c>
      <c r="E180" s="33"/>
      <c r="F180" s="33">
        <v>1300</v>
      </c>
      <c r="G180" s="33"/>
      <c r="H180" s="33"/>
      <c r="I180" s="82" t="s">
        <v>348</v>
      </c>
    </row>
    <row r="181" spans="1:9" s="15" customFormat="1" ht="113.25">
      <c r="A181" s="93">
        <v>20</v>
      </c>
      <c r="B181" s="147" t="s">
        <v>153</v>
      </c>
      <c r="C181" s="98"/>
      <c r="D181" s="98">
        <v>319.67229</v>
      </c>
      <c r="E181" s="98"/>
      <c r="F181" s="98"/>
      <c r="G181" s="98"/>
      <c r="H181" s="98"/>
      <c r="I181" s="128" t="s">
        <v>349</v>
      </c>
    </row>
    <row r="182" spans="1:9" s="15" customFormat="1" ht="239.25" customHeight="1">
      <c r="A182" s="51">
        <v>21</v>
      </c>
      <c r="B182" s="136" t="s">
        <v>36</v>
      </c>
      <c r="C182" s="33"/>
      <c r="D182" s="33">
        <v>3512.08311</v>
      </c>
      <c r="E182" s="33"/>
      <c r="F182" s="33">
        <v>936.20695</v>
      </c>
      <c r="G182" s="33"/>
      <c r="H182" s="33"/>
      <c r="I182" s="46" t="s">
        <v>350</v>
      </c>
    </row>
    <row r="183" spans="1:9" s="15" customFormat="1" ht="113.25">
      <c r="A183" s="51">
        <v>22</v>
      </c>
      <c r="B183" s="218" t="s">
        <v>351</v>
      </c>
      <c r="C183" s="35"/>
      <c r="D183" s="35">
        <v>9418.31944</v>
      </c>
      <c r="E183" s="33"/>
      <c r="F183" s="33"/>
      <c r="G183" s="33"/>
      <c r="H183" s="33"/>
      <c r="I183" s="50" t="s">
        <v>353</v>
      </c>
    </row>
    <row r="184" spans="1:9" s="15" customFormat="1" ht="99" customHeight="1">
      <c r="A184" s="51">
        <v>23</v>
      </c>
      <c r="B184" s="219"/>
      <c r="C184" s="35"/>
      <c r="D184" s="35">
        <v>17772.353</v>
      </c>
      <c r="E184" s="33"/>
      <c r="F184" s="33"/>
      <c r="G184" s="33"/>
      <c r="H184" s="33"/>
      <c r="I184" s="50" t="s">
        <v>352</v>
      </c>
    </row>
    <row r="185" spans="1:9" s="15" customFormat="1" ht="167.25" customHeight="1">
      <c r="A185" s="51">
        <v>24</v>
      </c>
      <c r="B185" s="137" t="s">
        <v>37</v>
      </c>
      <c r="C185" s="35"/>
      <c r="D185" s="35">
        <v>10305.72139</v>
      </c>
      <c r="E185" s="33"/>
      <c r="F185" s="33"/>
      <c r="G185" s="33"/>
      <c r="H185" s="33"/>
      <c r="I185" s="50" t="s">
        <v>476</v>
      </c>
    </row>
    <row r="186" spans="1:9" s="15" customFormat="1" ht="156" customHeight="1">
      <c r="A186" s="51">
        <v>25</v>
      </c>
      <c r="B186" s="137" t="s">
        <v>38</v>
      </c>
      <c r="C186" s="35"/>
      <c r="D186" s="35">
        <v>10070.37625</v>
      </c>
      <c r="E186" s="33"/>
      <c r="F186" s="33"/>
      <c r="G186" s="33"/>
      <c r="H186" s="33"/>
      <c r="I186" s="50" t="s">
        <v>477</v>
      </c>
    </row>
    <row r="187" spans="1:9" s="41" customFormat="1" ht="246" customHeight="1">
      <c r="A187" s="51">
        <v>26</v>
      </c>
      <c r="B187" s="138" t="s">
        <v>154</v>
      </c>
      <c r="C187" s="35"/>
      <c r="D187" s="35">
        <v>100000</v>
      </c>
      <c r="E187" s="33"/>
      <c r="F187" s="33"/>
      <c r="G187" s="33"/>
      <c r="H187" s="33"/>
      <c r="I187" s="99" t="s">
        <v>339</v>
      </c>
    </row>
    <row r="188" spans="1:9" s="41" customFormat="1" ht="150.75">
      <c r="A188" s="51">
        <v>27</v>
      </c>
      <c r="B188" s="138" t="s">
        <v>155</v>
      </c>
      <c r="C188" s="35"/>
      <c r="D188" s="35">
        <f>170017.78576-31273.27195</f>
        <v>138744.51381</v>
      </c>
      <c r="E188" s="33"/>
      <c r="F188" s="33"/>
      <c r="G188" s="33"/>
      <c r="H188" s="33"/>
      <c r="I188" s="114" t="s">
        <v>385</v>
      </c>
    </row>
    <row r="189" spans="1:9" s="15" customFormat="1" ht="162" customHeight="1">
      <c r="A189" s="51">
        <v>28</v>
      </c>
      <c r="B189" s="46" t="s">
        <v>39</v>
      </c>
      <c r="C189" s="33"/>
      <c r="D189" s="33"/>
      <c r="E189" s="33"/>
      <c r="F189" s="33">
        <v>16000.2001</v>
      </c>
      <c r="G189" s="33"/>
      <c r="H189" s="33"/>
      <c r="I189" s="50" t="s">
        <v>338</v>
      </c>
    </row>
    <row r="190" spans="1:9" s="15" customFormat="1" ht="132.75" customHeight="1">
      <c r="A190" s="51">
        <v>29</v>
      </c>
      <c r="B190" s="46" t="s">
        <v>336</v>
      </c>
      <c r="C190" s="33"/>
      <c r="D190" s="33"/>
      <c r="E190" s="33">
        <v>232932.59421</v>
      </c>
      <c r="F190" s="33"/>
      <c r="G190" s="33"/>
      <c r="H190" s="33"/>
      <c r="I190" s="46" t="s">
        <v>337</v>
      </c>
    </row>
    <row r="191" spans="1:9" s="41" customFormat="1" ht="264">
      <c r="A191" s="51">
        <v>30</v>
      </c>
      <c r="B191" s="138" t="s">
        <v>156</v>
      </c>
      <c r="C191" s="33"/>
      <c r="D191" s="33">
        <v>15577.02916</v>
      </c>
      <c r="E191" s="33"/>
      <c r="F191" s="33"/>
      <c r="G191" s="33"/>
      <c r="H191" s="33"/>
      <c r="I191" s="46" t="s">
        <v>354</v>
      </c>
    </row>
    <row r="192" spans="1:9" s="15" customFormat="1" ht="150.75">
      <c r="A192" s="51">
        <v>31</v>
      </c>
      <c r="B192" s="46" t="s">
        <v>40</v>
      </c>
      <c r="C192" s="33">
        <v>61088.14284</v>
      </c>
      <c r="D192" s="33"/>
      <c r="E192" s="33"/>
      <c r="F192" s="33"/>
      <c r="G192" s="33"/>
      <c r="H192" s="33"/>
      <c r="I192" s="46" t="s">
        <v>334</v>
      </c>
    </row>
    <row r="193" spans="1:9" s="15" customFormat="1" ht="167.25" customHeight="1">
      <c r="A193" s="51">
        <v>32</v>
      </c>
      <c r="B193" s="46" t="s">
        <v>425</v>
      </c>
      <c r="C193" s="34">
        <v>7863.24214</v>
      </c>
      <c r="D193" s="34"/>
      <c r="E193" s="34"/>
      <c r="F193" s="34"/>
      <c r="G193" s="34"/>
      <c r="H193" s="34"/>
      <c r="I193" s="46" t="s">
        <v>335</v>
      </c>
    </row>
    <row r="194" spans="1:9" s="15" customFormat="1" ht="318.75" customHeight="1">
      <c r="A194" s="51">
        <v>33</v>
      </c>
      <c r="B194" s="46" t="s">
        <v>426</v>
      </c>
      <c r="C194" s="34"/>
      <c r="D194" s="34">
        <v>7863.24214</v>
      </c>
      <c r="E194" s="34"/>
      <c r="F194" s="34"/>
      <c r="G194" s="34"/>
      <c r="H194" s="34"/>
      <c r="I194" s="46" t="s">
        <v>335</v>
      </c>
    </row>
    <row r="195" spans="1:9" s="15" customFormat="1" ht="288.75" customHeight="1">
      <c r="A195" s="51">
        <v>34</v>
      </c>
      <c r="B195" s="46" t="s">
        <v>427</v>
      </c>
      <c r="C195" s="33"/>
      <c r="D195" s="33">
        <v>12335.13387</v>
      </c>
      <c r="E195" s="33"/>
      <c r="F195" s="33"/>
      <c r="G195" s="33"/>
      <c r="H195" s="33"/>
      <c r="I195" s="50" t="s">
        <v>355</v>
      </c>
    </row>
    <row r="196" spans="1:9" s="15" customFormat="1" ht="270.75" customHeight="1">
      <c r="A196" s="51">
        <v>35</v>
      </c>
      <c r="B196" s="46" t="s">
        <v>428</v>
      </c>
      <c r="C196" s="33"/>
      <c r="D196" s="33">
        <v>19142.14677</v>
      </c>
      <c r="E196" s="33"/>
      <c r="F196" s="33"/>
      <c r="G196" s="33"/>
      <c r="H196" s="33"/>
      <c r="I196" s="50" t="s">
        <v>355</v>
      </c>
    </row>
    <row r="197" spans="1:9" s="15" customFormat="1" ht="197.25" customHeight="1">
      <c r="A197" s="51">
        <v>36</v>
      </c>
      <c r="B197" s="46" t="s">
        <v>429</v>
      </c>
      <c r="C197" s="33">
        <v>70579.11808</v>
      </c>
      <c r="D197" s="33"/>
      <c r="E197" s="33"/>
      <c r="F197" s="33"/>
      <c r="G197" s="33"/>
      <c r="H197" s="33"/>
      <c r="I197" s="50" t="s">
        <v>356</v>
      </c>
    </row>
    <row r="198" spans="1:9" s="15" customFormat="1" ht="305.25" customHeight="1">
      <c r="A198" s="51">
        <v>37</v>
      </c>
      <c r="B198" s="46" t="s">
        <v>430</v>
      </c>
      <c r="C198" s="33">
        <v>7863.24214</v>
      </c>
      <c r="D198" s="33"/>
      <c r="E198" s="33"/>
      <c r="F198" s="33"/>
      <c r="G198" s="33"/>
      <c r="H198" s="33"/>
      <c r="I198" s="50" t="s">
        <v>357</v>
      </c>
    </row>
    <row r="199" spans="1:9" s="15" customFormat="1" ht="99" customHeight="1">
      <c r="A199" s="51">
        <v>38</v>
      </c>
      <c r="B199" s="72" t="s">
        <v>431</v>
      </c>
      <c r="C199" s="34"/>
      <c r="D199" s="34">
        <f>39101.83744+7863.24214</f>
        <v>46965.079580000005</v>
      </c>
      <c r="E199" s="34"/>
      <c r="F199" s="34"/>
      <c r="G199" s="34"/>
      <c r="H199" s="34"/>
      <c r="I199" s="46"/>
    </row>
    <row r="200" spans="1:9" s="15" customFormat="1" ht="264">
      <c r="A200" s="51">
        <v>39</v>
      </c>
      <c r="B200" s="138" t="s">
        <v>165</v>
      </c>
      <c r="C200" s="34"/>
      <c r="D200" s="34">
        <v>101193.01343</v>
      </c>
      <c r="E200" s="34">
        <v>101193.01343</v>
      </c>
      <c r="F200" s="34"/>
      <c r="G200" s="34"/>
      <c r="H200" s="34"/>
      <c r="I200" s="114" t="s">
        <v>329</v>
      </c>
    </row>
    <row r="201" spans="1:9" s="15" customFormat="1" ht="409.5">
      <c r="A201" s="51">
        <v>40</v>
      </c>
      <c r="B201" s="138" t="s">
        <v>166</v>
      </c>
      <c r="C201" s="34"/>
      <c r="D201" s="34">
        <v>160000</v>
      </c>
      <c r="E201" s="34"/>
      <c r="F201" s="34"/>
      <c r="G201" s="34"/>
      <c r="H201" s="34"/>
      <c r="I201" s="114" t="s">
        <v>167</v>
      </c>
    </row>
    <row r="202" spans="1:9" s="23" customFormat="1" ht="39" customHeight="1">
      <c r="A202" s="173" t="s">
        <v>10</v>
      </c>
      <c r="B202" s="173"/>
      <c r="C202" s="17">
        <f aca="true" t="shared" si="9" ref="C202:H202">SUM(C161:C201)</f>
        <v>520802.02249999996</v>
      </c>
      <c r="D202" s="17">
        <f t="shared" si="9"/>
        <v>906818.4945000001</v>
      </c>
      <c r="E202" s="17">
        <f t="shared" si="9"/>
        <v>352649.10754</v>
      </c>
      <c r="F202" s="17">
        <f t="shared" si="9"/>
        <v>60125.75205</v>
      </c>
      <c r="G202" s="17">
        <f t="shared" si="9"/>
        <v>0</v>
      </c>
      <c r="H202" s="17">
        <f t="shared" si="9"/>
        <v>0</v>
      </c>
      <c r="I202" s="17"/>
    </row>
    <row r="203" spans="1:9" s="15" customFormat="1" ht="39" customHeight="1">
      <c r="A203" s="154" t="s">
        <v>92</v>
      </c>
      <c r="B203" s="154"/>
      <c r="C203" s="154"/>
      <c r="D203" s="154"/>
      <c r="E203" s="154"/>
      <c r="F203" s="154"/>
      <c r="G203" s="154"/>
      <c r="H203" s="154"/>
      <c r="I203" s="154"/>
    </row>
    <row r="204" spans="1:9" s="15" customFormat="1" ht="404.25" customHeight="1">
      <c r="A204" s="51">
        <v>1</v>
      </c>
      <c r="B204" s="46" t="s">
        <v>93</v>
      </c>
      <c r="C204" s="33">
        <v>45</v>
      </c>
      <c r="D204" s="33"/>
      <c r="E204" s="31"/>
      <c r="F204" s="26"/>
      <c r="G204" s="31"/>
      <c r="H204" s="26"/>
      <c r="I204" s="50" t="s">
        <v>144</v>
      </c>
    </row>
    <row r="205" spans="1:9" s="15" customFormat="1" ht="299.25" customHeight="1">
      <c r="A205" s="51">
        <v>2</v>
      </c>
      <c r="B205" s="46" t="s">
        <v>94</v>
      </c>
      <c r="C205" s="33">
        <v>29090</v>
      </c>
      <c r="D205" s="33"/>
      <c r="E205" s="31"/>
      <c r="F205" s="26"/>
      <c r="G205" s="31"/>
      <c r="H205" s="26"/>
      <c r="I205" s="50" t="s">
        <v>484</v>
      </c>
    </row>
    <row r="206" spans="1:9" s="15" customFormat="1" ht="304.5" customHeight="1">
      <c r="A206" s="51">
        <v>3</v>
      </c>
      <c r="B206" s="46" t="s">
        <v>95</v>
      </c>
      <c r="C206" s="33">
        <v>3074.12134</v>
      </c>
      <c r="D206" s="33"/>
      <c r="E206" s="31"/>
      <c r="F206" s="26"/>
      <c r="G206" s="31"/>
      <c r="H206" s="26"/>
      <c r="I206" s="50" t="s">
        <v>186</v>
      </c>
    </row>
    <row r="207" spans="1:9" s="15" customFormat="1" ht="213" customHeight="1">
      <c r="A207" s="51">
        <v>4</v>
      </c>
      <c r="B207" s="46" t="s">
        <v>96</v>
      </c>
      <c r="C207" s="33">
        <v>11062.5</v>
      </c>
      <c r="D207" s="33"/>
      <c r="E207" s="31"/>
      <c r="F207" s="26"/>
      <c r="G207" s="31"/>
      <c r="H207" s="26"/>
      <c r="I207" s="50" t="s">
        <v>144</v>
      </c>
    </row>
    <row r="208" spans="1:9" s="15" customFormat="1" ht="177" customHeight="1">
      <c r="A208" s="101">
        <v>5</v>
      </c>
      <c r="B208" s="46" t="s">
        <v>140</v>
      </c>
      <c r="C208" s="31">
        <v>15070</v>
      </c>
      <c r="D208" s="31"/>
      <c r="E208" s="31"/>
      <c r="F208" s="31"/>
      <c r="G208" s="31"/>
      <c r="H208" s="31"/>
      <c r="I208" s="50" t="s">
        <v>141</v>
      </c>
    </row>
    <row r="209" spans="1:9" s="15" customFormat="1" ht="238.5" customHeight="1">
      <c r="A209" s="101">
        <v>6</v>
      </c>
      <c r="B209" s="46" t="s">
        <v>142</v>
      </c>
      <c r="C209" s="31">
        <v>1949.714</v>
      </c>
      <c r="D209" s="31"/>
      <c r="E209" s="31"/>
      <c r="F209" s="31"/>
      <c r="G209" s="31"/>
      <c r="H209" s="31"/>
      <c r="I209" s="50" t="s">
        <v>144</v>
      </c>
    </row>
    <row r="210" spans="1:9" s="15" customFormat="1" ht="344.25" customHeight="1">
      <c r="A210" s="101">
        <v>7</v>
      </c>
      <c r="B210" s="46" t="s">
        <v>143</v>
      </c>
      <c r="C210" s="31">
        <f>6605.4-3040</f>
        <v>3565.3999999999996</v>
      </c>
      <c r="D210" s="31"/>
      <c r="E210" s="31"/>
      <c r="F210" s="31"/>
      <c r="G210" s="31"/>
      <c r="H210" s="31"/>
      <c r="I210" s="50" t="s">
        <v>144</v>
      </c>
    </row>
    <row r="211" spans="1:9" s="15" customFormat="1" ht="189">
      <c r="A211" s="101">
        <v>8</v>
      </c>
      <c r="B211" s="46" t="s">
        <v>145</v>
      </c>
      <c r="C211" s="31">
        <v>7000</v>
      </c>
      <c r="D211" s="31"/>
      <c r="E211" s="31"/>
      <c r="F211" s="31"/>
      <c r="G211" s="31"/>
      <c r="H211" s="31"/>
      <c r="I211" s="50" t="s">
        <v>144</v>
      </c>
    </row>
    <row r="212" spans="1:9" s="15" customFormat="1" ht="279.75" customHeight="1">
      <c r="A212" s="101">
        <v>9</v>
      </c>
      <c r="B212" s="46" t="s">
        <v>146</v>
      </c>
      <c r="C212" s="31">
        <v>11281.386</v>
      </c>
      <c r="D212" s="31"/>
      <c r="E212" s="31"/>
      <c r="F212" s="31"/>
      <c r="G212" s="31"/>
      <c r="H212" s="31"/>
      <c r="I212" s="50" t="s">
        <v>144</v>
      </c>
    </row>
    <row r="213" spans="1:9" s="15" customFormat="1" ht="245.25" customHeight="1">
      <c r="A213" s="93">
        <v>10</v>
      </c>
      <c r="B213" s="46" t="s">
        <v>187</v>
      </c>
      <c r="C213" s="33"/>
      <c r="D213" s="33">
        <v>14947.62134</v>
      </c>
      <c r="E213" s="31"/>
      <c r="F213" s="26"/>
      <c r="G213" s="31"/>
      <c r="H213" s="26"/>
      <c r="I213" s="50" t="s">
        <v>499</v>
      </c>
    </row>
    <row r="214" spans="1:9" s="15" customFormat="1" ht="213" customHeight="1">
      <c r="A214" s="93">
        <v>11</v>
      </c>
      <c r="B214" s="126" t="s">
        <v>97</v>
      </c>
      <c r="C214" s="108"/>
      <c r="D214" s="108">
        <f>6066.5+90+7866.5</f>
        <v>14023</v>
      </c>
      <c r="E214" s="108"/>
      <c r="F214" s="108"/>
      <c r="G214" s="108"/>
      <c r="H214" s="108"/>
      <c r="I214" s="107" t="s">
        <v>500</v>
      </c>
    </row>
    <row r="215" spans="1:9" s="15" customFormat="1" ht="342.75" customHeight="1">
      <c r="A215" s="51">
        <v>12</v>
      </c>
      <c r="B215" s="46" t="s">
        <v>98</v>
      </c>
      <c r="C215" s="33"/>
      <c r="D215" s="33">
        <v>400</v>
      </c>
      <c r="E215" s="31"/>
      <c r="F215" s="26"/>
      <c r="G215" s="31"/>
      <c r="H215" s="26"/>
      <c r="I215" s="50" t="s">
        <v>327</v>
      </c>
    </row>
    <row r="216" spans="1:9" s="15" customFormat="1" ht="257.25" customHeight="1">
      <c r="A216" s="155">
        <v>13</v>
      </c>
      <c r="B216" s="156" t="s">
        <v>99</v>
      </c>
      <c r="C216" s="194"/>
      <c r="D216" s="194">
        <v>1447.5</v>
      </c>
      <c r="E216" s="194"/>
      <c r="F216" s="194"/>
      <c r="G216" s="194"/>
      <c r="H216" s="194"/>
      <c r="I216" s="195" t="s">
        <v>326</v>
      </c>
    </row>
    <row r="217" spans="1:9" s="15" customFormat="1" ht="248.25" customHeight="1">
      <c r="A217" s="155"/>
      <c r="B217" s="156"/>
      <c r="C217" s="194"/>
      <c r="D217" s="194"/>
      <c r="E217" s="194"/>
      <c r="F217" s="194"/>
      <c r="G217" s="194"/>
      <c r="H217" s="194"/>
      <c r="I217" s="195"/>
    </row>
    <row r="218" spans="1:9" s="15" customFormat="1" ht="133.5" customHeight="1">
      <c r="A218" s="51">
        <v>14</v>
      </c>
      <c r="B218" s="46" t="s">
        <v>100</v>
      </c>
      <c r="C218" s="33"/>
      <c r="D218" s="33">
        <v>320</v>
      </c>
      <c r="E218" s="31"/>
      <c r="F218" s="26"/>
      <c r="G218" s="31"/>
      <c r="H218" s="26"/>
      <c r="I218" s="50" t="s">
        <v>328</v>
      </c>
    </row>
    <row r="219" spans="1:9" s="94" customFormat="1" ht="101.25" customHeight="1">
      <c r="A219" s="73">
        <v>15</v>
      </c>
      <c r="B219" s="46" t="s">
        <v>147</v>
      </c>
      <c r="C219" s="31"/>
      <c r="D219" s="31">
        <f>20000+31000</f>
        <v>51000</v>
      </c>
      <c r="E219" s="31"/>
      <c r="F219" s="31"/>
      <c r="G219" s="31"/>
      <c r="H219" s="31"/>
      <c r="I219" s="50" t="s">
        <v>358</v>
      </c>
    </row>
    <row r="220" spans="1:9" s="23" customFormat="1" ht="39" customHeight="1">
      <c r="A220" s="173" t="s">
        <v>10</v>
      </c>
      <c r="B220" s="173"/>
      <c r="C220" s="17">
        <f aca="true" t="shared" si="10" ref="C220:H220">SUM(C204:C219)</f>
        <v>82138.12134</v>
      </c>
      <c r="D220" s="17">
        <f>SUM(D204:D219)</f>
        <v>82138.12134</v>
      </c>
      <c r="E220" s="17">
        <f t="shared" si="10"/>
        <v>0</v>
      </c>
      <c r="F220" s="17">
        <f t="shared" si="10"/>
        <v>0</v>
      </c>
      <c r="G220" s="17">
        <f t="shared" si="10"/>
        <v>0</v>
      </c>
      <c r="H220" s="17">
        <f t="shared" si="10"/>
        <v>0</v>
      </c>
      <c r="I220" s="17"/>
    </row>
    <row r="221" spans="1:9" s="15" customFormat="1" ht="54.75" customHeight="1">
      <c r="A221" s="191" t="s">
        <v>17</v>
      </c>
      <c r="B221" s="154"/>
      <c r="C221" s="154"/>
      <c r="D221" s="154"/>
      <c r="E221" s="154"/>
      <c r="F221" s="154"/>
      <c r="G221" s="154"/>
      <c r="H221" s="154"/>
      <c r="I221" s="154"/>
    </row>
    <row r="222" spans="1:9" s="15" customFormat="1" ht="258" customHeight="1">
      <c r="A222" s="155">
        <v>1</v>
      </c>
      <c r="B222" s="46" t="s">
        <v>432</v>
      </c>
      <c r="C222" s="26">
        <v>9911.63</v>
      </c>
      <c r="D222" s="26"/>
      <c r="E222" s="18"/>
      <c r="F222" s="18"/>
      <c r="G222" s="18"/>
      <c r="H222" s="18"/>
      <c r="I222" s="176" t="s">
        <v>304</v>
      </c>
    </row>
    <row r="223" spans="1:9" s="15" customFormat="1" ht="244.5" customHeight="1">
      <c r="A223" s="155"/>
      <c r="B223" s="46" t="s">
        <v>433</v>
      </c>
      <c r="C223" s="18"/>
      <c r="D223" s="26">
        <v>9911.63</v>
      </c>
      <c r="E223" s="18"/>
      <c r="F223" s="18"/>
      <c r="G223" s="18"/>
      <c r="H223" s="18"/>
      <c r="I223" s="176"/>
    </row>
    <row r="224" spans="1:9" s="15" customFormat="1" ht="186.75" customHeight="1">
      <c r="A224" s="64">
        <v>2</v>
      </c>
      <c r="B224" s="46" t="s">
        <v>168</v>
      </c>
      <c r="C224" s="18">
        <v>10177.389</v>
      </c>
      <c r="D224" s="26"/>
      <c r="E224" s="18"/>
      <c r="F224" s="31">
        <v>10177.389</v>
      </c>
      <c r="G224" s="18"/>
      <c r="H224" s="18"/>
      <c r="I224" s="50" t="s">
        <v>325</v>
      </c>
    </row>
    <row r="225" spans="1:9" s="15" customFormat="1" ht="189">
      <c r="A225" s="64">
        <v>3</v>
      </c>
      <c r="B225" s="46" t="s">
        <v>181</v>
      </c>
      <c r="C225" s="18">
        <v>880</v>
      </c>
      <c r="D225" s="26"/>
      <c r="E225" s="18"/>
      <c r="F225" s="31"/>
      <c r="G225" s="18"/>
      <c r="H225" s="18"/>
      <c r="I225" s="50" t="s">
        <v>309</v>
      </c>
    </row>
    <row r="226" spans="1:9" s="15" customFormat="1" ht="378">
      <c r="A226" s="64">
        <v>4</v>
      </c>
      <c r="B226" s="46" t="s">
        <v>182</v>
      </c>
      <c r="C226" s="18">
        <v>7565.511</v>
      </c>
      <c r="D226" s="26"/>
      <c r="E226" s="18"/>
      <c r="F226" s="31"/>
      <c r="G226" s="18"/>
      <c r="H226" s="18"/>
      <c r="I226" s="50" t="s">
        <v>309</v>
      </c>
    </row>
    <row r="227" spans="1:9" s="23" customFormat="1" ht="39" customHeight="1">
      <c r="A227" s="173" t="s">
        <v>10</v>
      </c>
      <c r="B227" s="173"/>
      <c r="C227" s="17">
        <f aca="true" t="shared" si="11" ref="C227:H227">SUM(C222:C226)</f>
        <v>28534.53</v>
      </c>
      <c r="D227" s="17">
        <f t="shared" si="11"/>
        <v>9911.63</v>
      </c>
      <c r="E227" s="17">
        <f t="shared" si="11"/>
        <v>0</v>
      </c>
      <c r="F227" s="17">
        <f t="shared" si="11"/>
        <v>10177.389</v>
      </c>
      <c r="G227" s="17">
        <f t="shared" si="11"/>
        <v>0</v>
      </c>
      <c r="H227" s="17">
        <f t="shared" si="11"/>
        <v>0</v>
      </c>
      <c r="I227" s="17"/>
    </row>
    <row r="228" spans="1:9" s="15" customFormat="1" ht="51.75" customHeight="1">
      <c r="A228" s="191" t="s">
        <v>386</v>
      </c>
      <c r="B228" s="154"/>
      <c r="C228" s="154"/>
      <c r="D228" s="154"/>
      <c r="E228" s="154"/>
      <c r="F228" s="154"/>
      <c r="G228" s="154"/>
      <c r="H228" s="154"/>
      <c r="I228" s="154"/>
    </row>
    <row r="229" spans="1:9" s="15" customFormat="1" ht="169.5" customHeight="1">
      <c r="A229" s="74">
        <v>1</v>
      </c>
      <c r="B229" s="46" t="s">
        <v>434</v>
      </c>
      <c r="C229" s="26"/>
      <c r="D229" s="26">
        <v>4118.4</v>
      </c>
      <c r="E229" s="18"/>
      <c r="F229" s="18"/>
      <c r="G229" s="18"/>
      <c r="H229" s="18"/>
      <c r="I229" s="192" t="s">
        <v>359</v>
      </c>
    </row>
    <row r="230" spans="1:9" s="15" customFormat="1" ht="172.5" customHeight="1">
      <c r="A230" s="74">
        <v>2</v>
      </c>
      <c r="B230" s="46" t="s">
        <v>435</v>
      </c>
      <c r="C230" s="26">
        <v>4118.4</v>
      </c>
      <c r="D230" s="26"/>
      <c r="E230" s="18"/>
      <c r="F230" s="18"/>
      <c r="G230" s="18"/>
      <c r="H230" s="18"/>
      <c r="I230" s="193"/>
    </row>
    <row r="231" spans="1:9" s="15" customFormat="1" ht="38.25" customHeight="1">
      <c r="A231" s="173" t="s">
        <v>10</v>
      </c>
      <c r="B231" s="173"/>
      <c r="C231" s="17">
        <f aca="true" t="shared" si="12" ref="C231:H231">SUM(C229:C230)</f>
        <v>4118.4</v>
      </c>
      <c r="D231" s="17">
        <f t="shared" si="12"/>
        <v>4118.4</v>
      </c>
      <c r="E231" s="17">
        <f t="shared" si="12"/>
        <v>0</v>
      </c>
      <c r="F231" s="17">
        <f t="shared" si="12"/>
        <v>0</v>
      </c>
      <c r="G231" s="17">
        <f t="shared" si="12"/>
        <v>0</v>
      </c>
      <c r="H231" s="17">
        <f t="shared" si="12"/>
        <v>0</v>
      </c>
      <c r="I231" s="63"/>
    </row>
    <row r="232" spans="1:9" s="15" customFormat="1" ht="53.25" customHeight="1">
      <c r="A232" s="154" t="s">
        <v>130</v>
      </c>
      <c r="B232" s="154"/>
      <c r="C232" s="154"/>
      <c r="D232" s="154"/>
      <c r="E232" s="154"/>
      <c r="F232" s="154"/>
      <c r="G232" s="154"/>
      <c r="H232" s="154"/>
      <c r="I232" s="154"/>
    </row>
    <row r="233" spans="1:9" s="15" customFormat="1" ht="135" customHeight="1">
      <c r="A233" s="51">
        <v>1</v>
      </c>
      <c r="B233" s="46" t="s">
        <v>131</v>
      </c>
      <c r="C233" s="32"/>
      <c r="D233" s="31">
        <v>400</v>
      </c>
      <c r="E233" s="32"/>
      <c r="F233" s="32"/>
      <c r="G233" s="32"/>
      <c r="H233" s="32"/>
      <c r="I233" s="176" t="s">
        <v>258</v>
      </c>
    </row>
    <row r="234" spans="1:9" s="15" customFormat="1" ht="409.5">
      <c r="A234" s="51">
        <v>2</v>
      </c>
      <c r="B234" s="46" t="s">
        <v>132</v>
      </c>
      <c r="C234" s="32">
        <v>400</v>
      </c>
      <c r="D234" s="31"/>
      <c r="E234" s="32"/>
      <c r="F234" s="32"/>
      <c r="G234" s="32"/>
      <c r="H234" s="32"/>
      <c r="I234" s="176"/>
    </row>
    <row r="235" spans="1:9" s="15" customFormat="1" ht="141.75" customHeight="1">
      <c r="A235" s="51">
        <v>3</v>
      </c>
      <c r="B235" s="46" t="s">
        <v>131</v>
      </c>
      <c r="C235" s="32"/>
      <c r="D235" s="31">
        <v>323.485</v>
      </c>
      <c r="E235" s="32"/>
      <c r="F235" s="32"/>
      <c r="G235" s="32"/>
      <c r="H235" s="32"/>
      <c r="I235" s="176" t="s">
        <v>360</v>
      </c>
    </row>
    <row r="236" spans="1:9" s="15" customFormat="1" ht="147" customHeight="1">
      <c r="A236" s="51">
        <v>4</v>
      </c>
      <c r="B236" s="46" t="s">
        <v>133</v>
      </c>
      <c r="C236" s="32">
        <f>4240.63029</f>
        <v>4240.63029</v>
      </c>
      <c r="D236" s="31"/>
      <c r="E236" s="32"/>
      <c r="F236" s="32"/>
      <c r="G236" s="32"/>
      <c r="H236" s="32"/>
      <c r="I236" s="176"/>
    </row>
    <row r="237" spans="1:9" s="15" customFormat="1" ht="357.75" customHeight="1">
      <c r="A237" s="93">
        <v>5</v>
      </c>
      <c r="B237" s="126" t="s">
        <v>138</v>
      </c>
      <c r="C237" s="127"/>
      <c r="D237" s="108">
        <f>4642.91776+12063.42328+22594.03023</f>
        <v>39300.37127</v>
      </c>
      <c r="E237" s="127"/>
      <c r="F237" s="127"/>
      <c r="G237" s="127"/>
      <c r="H237" s="127"/>
      <c r="I237" s="107" t="s">
        <v>485</v>
      </c>
    </row>
    <row r="238" spans="1:9" s="15" customFormat="1" ht="409.5" customHeight="1">
      <c r="A238" s="51">
        <v>6</v>
      </c>
      <c r="B238" s="46" t="s">
        <v>132</v>
      </c>
      <c r="C238" s="32">
        <v>1642.91776</v>
      </c>
      <c r="D238" s="31"/>
      <c r="E238" s="32"/>
      <c r="F238" s="32"/>
      <c r="G238" s="32"/>
      <c r="H238" s="32"/>
      <c r="I238" s="50" t="s">
        <v>209</v>
      </c>
    </row>
    <row r="239" spans="1:9" s="15" customFormat="1" ht="210" customHeight="1">
      <c r="A239" s="51">
        <v>7</v>
      </c>
      <c r="B239" s="46" t="s">
        <v>134</v>
      </c>
      <c r="C239" s="32">
        <v>3000</v>
      </c>
      <c r="D239" s="31"/>
      <c r="E239" s="32"/>
      <c r="F239" s="32"/>
      <c r="G239" s="32"/>
      <c r="H239" s="32"/>
      <c r="I239" s="50" t="s">
        <v>209</v>
      </c>
    </row>
    <row r="240" spans="1:9" s="15" customFormat="1" ht="189">
      <c r="A240" s="51">
        <v>8</v>
      </c>
      <c r="B240" s="46" t="s">
        <v>169</v>
      </c>
      <c r="C240" s="32"/>
      <c r="D240" s="31">
        <v>24327.002</v>
      </c>
      <c r="E240" s="32"/>
      <c r="F240" s="32"/>
      <c r="G240" s="32"/>
      <c r="H240" s="32"/>
      <c r="I240" s="50" t="s">
        <v>486</v>
      </c>
    </row>
    <row r="241" spans="1:9" s="15" customFormat="1" ht="150.75">
      <c r="A241" s="51">
        <v>9</v>
      </c>
      <c r="B241" s="46" t="s">
        <v>170</v>
      </c>
      <c r="C241" s="32"/>
      <c r="D241" s="31"/>
      <c r="E241" s="32"/>
      <c r="F241" s="32">
        <v>13414.16</v>
      </c>
      <c r="G241" s="32"/>
      <c r="H241" s="32"/>
      <c r="I241" s="50" t="s">
        <v>361</v>
      </c>
    </row>
    <row r="242" spans="1:9" s="15" customFormat="1" ht="174.75" customHeight="1">
      <c r="A242" s="93">
        <v>10</v>
      </c>
      <c r="B242" s="126" t="s">
        <v>171</v>
      </c>
      <c r="C242" s="108"/>
      <c r="D242" s="108">
        <v>16134.52</v>
      </c>
      <c r="E242" s="108"/>
      <c r="F242" s="108"/>
      <c r="G242" s="108"/>
      <c r="H242" s="108"/>
      <c r="I242" s="107" t="s">
        <v>362</v>
      </c>
    </row>
    <row r="243" spans="1:9" s="15" customFormat="1" ht="165" customHeight="1">
      <c r="A243" s="93">
        <v>11</v>
      </c>
      <c r="B243" s="126" t="s">
        <v>172</v>
      </c>
      <c r="C243" s="108"/>
      <c r="D243" s="108">
        <v>32300</v>
      </c>
      <c r="E243" s="108"/>
      <c r="F243" s="108"/>
      <c r="G243" s="108"/>
      <c r="H243" s="108"/>
      <c r="I243" s="107" t="s">
        <v>363</v>
      </c>
    </row>
    <row r="244" spans="1:9" s="15" customFormat="1" ht="113.25">
      <c r="A244" s="51">
        <v>12</v>
      </c>
      <c r="B244" s="46" t="s">
        <v>393</v>
      </c>
      <c r="C244" s="31"/>
      <c r="D244" s="31">
        <v>90000</v>
      </c>
      <c r="E244" s="31"/>
      <c r="F244" s="31"/>
      <c r="G244" s="31"/>
      <c r="H244" s="31"/>
      <c r="I244" s="50" t="s">
        <v>394</v>
      </c>
    </row>
    <row r="245" spans="1:9" s="15" customFormat="1" ht="150.75">
      <c r="A245" s="51">
        <v>13</v>
      </c>
      <c r="B245" s="139" t="s">
        <v>173</v>
      </c>
      <c r="C245" s="109">
        <v>96000</v>
      </c>
      <c r="D245" s="109"/>
      <c r="E245" s="109"/>
      <c r="F245" s="115">
        <v>96000</v>
      </c>
      <c r="G245" s="109"/>
      <c r="H245" s="109"/>
      <c r="I245" s="50" t="s">
        <v>324</v>
      </c>
    </row>
    <row r="246" spans="1:9" s="15" customFormat="1" ht="302.25">
      <c r="A246" s="51">
        <v>14</v>
      </c>
      <c r="B246" s="139" t="s">
        <v>183</v>
      </c>
      <c r="C246" s="109">
        <v>109.875</v>
      </c>
      <c r="D246" s="109"/>
      <c r="E246" s="109"/>
      <c r="F246" s="115"/>
      <c r="G246" s="109"/>
      <c r="H246" s="109"/>
      <c r="I246" s="50" t="s">
        <v>323</v>
      </c>
    </row>
    <row r="247" spans="1:9" s="23" customFormat="1" ht="39" customHeight="1">
      <c r="A247" s="173" t="s">
        <v>10</v>
      </c>
      <c r="B247" s="173"/>
      <c r="C247" s="17">
        <f aca="true" t="shared" si="13" ref="C247:H247">SUM(C233:C246)</f>
        <v>105393.42305</v>
      </c>
      <c r="D247" s="17">
        <f t="shared" si="13"/>
        <v>202785.37827</v>
      </c>
      <c r="E247" s="17">
        <f t="shared" si="13"/>
        <v>0</v>
      </c>
      <c r="F247" s="17">
        <f t="shared" si="13"/>
        <v>109414.16</v>
      </c>
      <c r="G247" s="17">
        <f t="shared" si="13"/>
        <v>0</v>
      </c>
      <c r="H247" s="17">
        <f t="shared" si="13"/>
        <v>0</v>
      </c>
      <c r="I247" s="17"/>
    </row>
    <row r="248" spans="1:9" ht="48" customHeight="1">
      <c r="A248" s="154" t="s">
        <v>112</v>
      </c>
      <c r="B248" s="154"/>
      <c r="C248" s="154"/>
      <c r="D248" s="154"/>
      <c r="E248" s="154"/>
      <c r="F248" s="154"/>
      <c r="G248" s="154"/>
      <c r="H248" s="154"/>
      <c r="I248" s="154"/>
    </row>
    <row r="249" spans="1:9" ht="158.25" customHeight="1">
      <c r="A249" s="190">
        <v>1</v>
      </c>
      <c r="B249" s="75" t="s">
        <v>436</v>
      </c>
      <c r="C249" s="26">
        <v>8457.90802</v>
      </c>
      <c r="D249" s="26"/>
      <c r="E249" s="26"/>
      <c r="F249" s="26"/>
      <c r="G249" s="26"/>
      <c r="H249" s="26"/>
      <c r="I249" s="176" t="s">
        <v>113</v>
      </c>
    </row>
    <row r="250" spans="1:9" ht="158.25" customHeight="1">
      <c r="A250" s="190"/>
      <c r="B250" s="75" t="s">
        <v>437</v>
      </c>
      <c r="C250" s="26"/>
      <c r="D250" s="26">
        <v>6905.5</v>
      </c>
      <c r="E250" s="26"/>
      <c r="F250" s="26"/>
      <c r="G250" s="26"/>
      <c r="H250" s="26"/>
      <c r="I250" s="176"/>
    </row>
    <row r="251" spans="1:9" ht="158.25" customHeight="1">
      <c r="A251" s="190"/>
      <c r="B251" s="75" t="s">
        <v>438</v>
      </c>
      <c r="C251" s="26">
        <v>682.900001</v>
      </c>
      <c r="D251" s="26"/>
      <c r="E251" s="26"/>
      <c r="F251" s="26"/>
      <c r="G251" s="26"/>
      <c r="H251" s="26"/>
      <c r="I251" s="176"/>
    </row>
    <row r="252" spans="1:9" ht="158.25" customHeight="1">
      <c r="A252" s="190"/>
      <c r="B252" s="75" t="s">
        <v>439</v>
      </c>
      <c r="C252" s="26"/>
      <c r="D252" s="26">
        <v>2235.30803</v>
      </c>
      <c r="E252" s="18"/>
      <c r="F252" s="18"/>
      <c r="G252" s="18"/>
      <c r="H252" s="18"/>
      <c r="I252" s="176"/>
    </row>
    <row r="253" spans="1:9" ht="131.25" customHeight="1">
      <c r="A253" s="190">
        <v>2</v>
      </c>
      <c r="B253" s="75" t="s">
        <v>321</v>
      </c>
      <c r="C253" s="26"/>
      <c r="D253" s="26">
        <v>95.10418</v>
      </c>
      <c r="E253" s="18"/>
      <c r="F253" s="18"/>
      <c r="G253" s="18"/>
      <c r="H253" s="18"/>
      <c r="I253" s="176" t="s">
        <v>209</v>
      </c>
    </row>
    <row r="254" spans="1:9" ht="198.75" customHeight="1">
      <c r="A254" s="190"/>
      <c r="B254" s="75" t="s">
        <v>322</v>
      </c>
      <c r="C254" s="26">
        <v>95.10418</v>
      </c>
      <c r="D254" s="26"/>
      <c r="E254" s="18"/>
      <c r="F254" s="18"/>
      <c r="G254" s="18"/>
      <c r="H254" s="18"/>
      <c r="I254" s="176"/>
    </row>
    <row r="255" spans="1:9" ht="226.5">
      <c r="A255" s="190">
        <v>3</v>
      </c>
      <c r="B255" s="71" t="s">
        <v>440</v>
      </c>
      <c r="C255" s="26">
        <v>68.43468</v>
      </c>
      <c r="D255" s="26"/>
      <c r="E255" s="18"/>
      <c r="F255" s="18"/>
      <c r="G255" s="18"/>
      <c r="H255" s="18"/>
      <c r="I255" s="176" t="s">
        <v>304</v>
      </c>
    </row>
    <row r="256" spans="1:9" ht="226.5">
      <c r="A256" s="190"/>
      <c r="B256" s="71" t="s">
        <v>441</v>
      </c>
      <c r="C256" s="26"/>
      <c r="D256" s="26">
        <v>68.43468</v>
      </c>
      <c r="E256" s="18"/>
      <c r="F256" s="18"/>
      <c r="G256" s="18"/>
      <c r="H256" s="18"/>
      <c r="I256" s="176"/>
    </row>
    <row r="257" spans="1:9" ht="214.5" customHeight="1">
      <c r="A257" s="184">
        <v>4</v>
      </c>
      <c r="B257" s="71" t="s">
        <v>317</v>
      </c>
      <c r="C257" s="26">
        <v>100.627</v>
      </c>
      <c r="D257" s="26"/>
      <c r="E257" s="18"/>
      <c r="F257" s="18"/>
      <c r="G257" s="18"/>
      <c r="H257" s="18"/>
      <c r="I257" s="177" t="s">
        <v>209</v>
      </c>
    </row>
    <row r="258" spans="1:9" ht="204.75" customHeight="1">
      <c r="A258" s="188"/>
      <c r="B258" s="71" t="s">
        <v>318</v>
      </c>
      <c r="C258" s="26">
        <v>517.48112</v>
      </c>
      <c r="D258" s="26"/>
      <c r="E258" s="18"/>
      <c r="F258" s="18"/>
      <c r="G258" s="18"/>
      <c r="H258" s="18"/>
      <c r="I258" s="178"/>
    </row>
    <row r="259" spans="1:9" ht="184.5" customHeight="1">
      <c r="A259" s="188"/>
      <c r="B259" s="71" t="s">
        <v>319</v>
      </c>
      <c r="C259" s="26">
        <v>113.66675</v>
      </c>
      <c r="D259" s="26"/>
      <c r="E259" s="18"/>
      <c r="F259" s="18"/>
      <c r="G259" s="18"/>
      <c r="H259" s="18"/>
      <c r="I259" s="178"/>
    </row>
    <row r="260" spans="1:9" ht="133.5" customHeight="1">
      <c r="A260" s="185"/>
      <c r="B260" s="71" t="s">
        <v>320</v>
      </c>
      <c r="C260" s="26"/>
      <c r="D260" s="26">
        <f>618.10682+113.66675</f>
        <v>731.77357</v>
      </c>
      <c r="E260" s="18"/>
      <c r="F260" s="18"/>
      <c r="G260" s="18"/>
      <c r="H260" s="18"/>
      <c r="I260" s="189"/>
    </row>
    <row r="261" spans="1:9" ht="204.75" customHeight="1">
      <c r="A261" s="184">
        <v>5</v>
      </c>
      <c r="B261" s="71" t="s">
        <v>442</v>
      </c>
      <c r="C261" s="26">
        <v>25173.21381</v>
      </c>
      <c r="D261" s="26"/>
      <c r="E261" s="18"/>
      <c r="F261" s="18"/>
      <c r="G261" s="18"/>
      <c r="H261" s="18"/>
      <c r="I261" s="177" t="s">
        <v>158</v>
      </c>
    </row>
    <row r="262" spans="1:9" ht="210.75" customHeight="1">
      <c r="A262" s="185"/>
      <c r="B262" s="71" t="s">
        <v>443</v>
      </c>
      <c r="C262" s="26"/>
      <c r="D262" s="26">
        <f>C261</f>
        <v>25173.21381</v>
      </c>
      <c r="E262" s="18"/>
      <c r="F262" s="18"/>
      <c r="G262" s="18"/>
      <c r="H262" s="18"/>
      <c r="I262" s="189"/>
    </row>
    <row r="263" spans="1:9" ht="36.75">
      <c r="A263" s="173" t="s">
        <v>10</v>
      </c>
      <c r="B263" s="173"/>
      <c r="C263" s="17">
        <f aca="true" t="shared" si="14" ref="C263:H263">SUM(C249:C262)</f>
        <v>35209.335561</v>
      </c>
      <c r="D263" s="17">
        <f t="shared" si="14"/>
        <v>35209.33427</v>
      </c>
      <c r="E263" s="17">
        <f t="shared" si="14"/>
        <v>0</v>
      </c>
      <c r="F263" s="17">
        <f t="shared" si="14"/>
        <v>0</v>
      </c>
      <c r="G263" s="17">
        <f t="shared" si="14"/>
        <v>0</v>
      </c>
      <c r="H263" s="17">
        <f t="shared" si="14"/>
        <v>0</v>
      </c>
      <c r="I263" s="17"/>
    </row>
    <row r="264" spans="1:9" ht="51" customHeight="1">
      <c r="A264" s="154" t="s">
        <v>115</v>
      </c>
      <c r="B264" s="154"/>
      <c r="C264" s="154"/>
      <c r="D264" s="154"/>
      <c r="E264" s="154"/>
      <c r="F264" s="154"/>
      <c r="G264" s="154"/>
      <c r="H264" s="154"/>
      <c r="I264" s="154"/>
    </row>
    <row r="265" spans="1:9" ht="182.25" customHeight="1">
      <c r="A265" s="168">
        <v>1</v>
      </c>
      <c r="B265" s="53" t="s">
        <v>116</v>
      </c>
      <c r="C265" s="29">
        <v>17349.873</v>
      </c>
      <c r="D265" s="29"/>
      <c r="E265" s="29"/>
      <c r="F265" s="29"/>
      <c r="G265" s="29"/>
      <c r="H265" s="29"/>
      <c r="I265" s="174" t="s">
        <v>364</v>
      </c>
    </row>
    <row r="266" spans="1:9" ht="93" customHeight="1">
      <c r="A266" s="168"/>
      <c r="B266" s="53" t="s">
        <v>117</v>
      </c>
      <c r="C266" s="29">
        <v>5000</v>
      </c>
      <c r="D266" s="29"/>
      <c r="E266" s="29"/>
      <c r="F266" s="29"/>
      <c r="G266" s="21"/>
      <c r="H266" s="21"/>
      <c r="I266" s="174"/>
    </row>
    <row r="267" spans="1:9" ht="297" customHeight="1">
      <c r="A267" s="168"/>
      <c r="B267" s="53" t="s">
        <v>118</v>
      </c>
      <c r="C267" s="29">
        <v>464.1</v>
      </c>
      <c r="D267" s="29"/>
      <c r="E267" s="29"/>
      <c r="F267" s="29"/>
      <c r="G267" s="29"/>
      <c r="H267" s="29"/>
      <c r="I267" s="174"/>
    </row>
    <row r="268" spans="1:9" ht="166.5" customHeight="1">
      <c r="A268" s="168"/>
      <c r="B268" s="53" t="s">
        <v>119</v>
      </c>
      <c r="C268" s="29">
        <v>752.3</v>
      </c>
      <c r="D268" s="29"/>
      <c r="E268" s="29"/>
      <c r="F268" s="29"/>
      <c r="G268" s="29"/>
      <c r="H268" s="29"/>
      <c r="I268" s="174"/>
    </row>
    <row r="269" spans="1:9" ht="207" customHeight="1">
      <c r="A269" s="168"/>
      <c r="B269" s="53" t="s">
        <v>120</v>
      </c>
      <c r="C269" s="29">
        <v>43.476</v>
      </c>
      <c r="D269" s="29"/>
      <c r="E269" s="29"/>
      <c r="F269" s="29"/>
      <c r="G269" s="29"/>
      <c r="H269" s="29"/>
      <c r="I269" s="174"/>
    </row>
    <row r="270" spans="1:9" ht="129" customHeight="1">
      <c r="A270" s="168"/>
      <c r="B270" s="53" t="s">
        <v>121</v>
      </c>
      <c r="C270" s="29">
        <v>123.864</v>
      </c>
      <c r="D270" s="29"/>
      <c r="E270" s="29"/>
      <c r="F270" s="29"/>
      <c r="G270" s="29"/>
      <c r="H270" s="29"/>
      <c r="I270" s="174"/>
    </row>
    <row r="271" spans="1:9" ht="409.5" customHeight="1">
      <c r="A271" s="168"/>
      <c r="B271" s="83" t="s">
        <v>122</v>
      </c>
      <c r="C271" s="29">
        <v>222.8</v>
      </c>
      <c r="D271" s="29"/>
      <c r="E271" s="29"/>
      <c r="F271" s="29"/>
      <c r="G271" s="29"/>
      <c r="H271" s="29"/>
      <c r="I271" s="174"/>
    </row>
    <row r="272" spans="1:9" ht="279" customHeight="1">
      <c r="A272" s="168"/>
      <c r="B272" s="53" t="s">
        <v>444</v>
      </c>
      <c r="C272" s="29">
        <v>602.654</v>
      </c>
      <c r="D272" s="29"/>
      <c r="E272" s="29"/>
      <c r="F272" s="29"/>
      <c r="G272" s="29"/>
      <c r="H272" s="29"/>
      <c r="I272" s="174"/>
    </row>
    <row r="273" spans="1:9" ht="268.5" customHeight="1">
      <c r="A273" s="168"/>
      <c r="B273" s="53" t="s">
        <v>502</v>
      </c>
      <c r="C273" s="29">
        <v>213.2</v>
      </c>
      <c r="D273" s="106"/>
      <c r="E273" s="29"/>
      <c r="F273" s="29"/>
      <c r="G273" s="29"/>
      <c r="H273" s="29"/>
      <c r="I273" s="174"/>
    </row>
    <row r="274" spans="1:9" ht="287.25" customHeight="1">
      <c r="A274" s="168"/>
      <c r="B274" s="53" t="s">
        <v>445</v>
      </c>
      <c r="C274" s="29"/>
      <c r="D274" s="29">
        <v>322.791</v>
      </c>
      <c r="E274" s="21"/>
      <c r="F274" s="21"/>
      <c r="G274" s="21"/>
      <c r="H274" s="21"/>
      <c r="I274" s="174"/>
    </row>
    <row r="275" spans="1:9" ht="162.75" customHeight="1">
      <c r="A275" s="52">
        <v>2</v>
      </c>
      <c r="B275" s="53" t="s">
        <v>123</v>
      </c>
      <c r="C275" s="29"/>
      <c r="D275" s="29">
        <v>15555.423</v>
      </c>
      <c r="E275" s="29"/>
      <c r="F275" s="29"/>
      <c r="G275" s="29"/>
      <c r="H275" s="29"/>
      <c r="I275" s="174"/>
    </row>
    <row r="276" spans="1:9" ht="289.5" customHeight="1">
      <c r="A276" s="52">
        <v>3</v>
      </c>
      <c r="B276" s="56" t="s">
        <v>124</v>
      </c>
      <c r="C276" s="29"/>
      <c r="D276" s="29">
        <v>3215.939</v>
      </c>
      <c r="E276" s="21"/>
      <c r="F276" s="21"/>
      <c r="G276" s="21"/>
      <c r="H276" s="21"/>
      <c r="I276" s="174" t="s">
        <v>387</v>
      </c>
    </row>
    <row r="277" spans="1:9" ht="140.25" customHeight="1">
      <c r="A277" s="52">
        <v>4</v>
      </c>
      <c r="B277" s="53" t="s">
        <v>125</v>
      </c>
      <c r="C277" s="29"/>
      <c r="D277" s="29">
        <v>1969.9533</v>
      </c>
      <c r="E277" s="21"/>
      <c r="F277" s="21"/>
      <c r="G277" s="21"/>
      <c r="H277" s="21"/>
      <c r="I277" s="174"/>
    </row>
    <row r="278" spans="1:9" ht="294" customHeight="1">
      <c r="A278" s="52">
        <v>5</v>
      </c>
      <c r="B278" s="53" t="s">
        <v>126</v>
      </c>
      <c r="C278" s="29">
        <v>5000</v>
      </c>
      <c r="D278" s="29"/>
      <c r="E278" s="21"/>
      <c r="F278" s="21"/>
      <c r="G278" s="21"/>
      <c r="H278" s="21"/>
      <c r="I278" s="174"/>
    </row>
    <row r="279" spans="1:9" ht="109.5" customHeight="1">
      <c r="A279" s="52">
        <v>6</v>
      </c>
      <c r="B279" s="53" t="s">
        <v>127</v>
      </c>
      <c r="C279" s="29"/>
      <c r="D279" s="29">
        <f>304+5904.2</f>
        <v>6208.2</v>
      </c>
      <c r="E279" s="21"/>
      <c r="F279" s="21"/>
      <c r="G279" s="21"/>
      <c r="H279" s="21"/>
      <c r="I279" s="174"/>
    </row>
    <row r="280" spans="1:9" ht="194.25" customHeight="1">
      <c r="A280" s="52">
        <v>8</v>
      </c>
      <c r="B280" s="53" t="s">
        <v>128</v>
      </c>
      <c r="C280" s="29"/>
      <c r="D280" s="29">
        <v>2500</v>
      </c>
      <c r="E280" s="29"/>
      <c r="F280" s="29"/>
      <c r="G280" s="21"/>
      <c r="H280" s="21"/>
      <c r="I280" s="174"/>
    </row>
    <row r="281" spans="1:9" ht="107.25" customHeight="1">
      <c r="A281" s="168">
        <v>9</v>
      </c>
      <c r="B281" s="53" t="s">
        <v>446</v>
      </c>
      <c r="C281" s="29">
        <v>3</v>
      </c>
      <c r="D281" s="29"/>
      <c r="E281" s="21"/>
      <c r="F281" s="21"/>
      <c r="G281" s="21"/>
      <c r="H281" s="21"/>
      <c r="I281" s="174" t="s">
        <v>304</v>
      </c>
    </row>
    <row r="282" spans="1:9" ht="107.25" customHeight="1">
      <c r="A282" s="168"/>
      <c r="B282" s="53" t="s">
        <v>447</v>
      </c>
      <c r="C282" s="29"/>
      <c r="D282" s="29">
        <v>3</v>
      </c>
      <c r="E282" s="21"/>
      <c r="F282" s="21"/>
      <c r="G282" s="21"/>
      <c r="H282" s="21"/>
      <c r="I282" s="174"/>
    </row>
    <row r="283" spans="1:9" ht="87" customHeight="1">
      <c r="A283" s="168">
        <v>10</v>
      </c>
      <c r="B283" s="53" t="s">
        <v>448</v>
      </c>
      <c r="C283" s="29">
        <v>55</v>
      </c>
      <c r="D283" s="29"/>
      <c r="E283" s="21"/>
      <c r="F283" s="21"/>
      <c r="G283" s="21"/>
      <c r="H283" s="21"/>
      <c r="I283" s="174" t="s">
        <v>304</v>
      </c>
    </row>
    <row r="284" spans="1:9" ht="102" customHeight="1">
      <c r="A284" s="168"/>
      <c r="B284" s="53" t="s">
        <v>449</v>
      </c>
      <c r="C284" s="29"/>
      <c r="D284" s="29">
        <v>55</v>
      </c>
      <c r="E284" s="21"/>
      <c r="F284" s="21"/>
      <c r="G284" s="21"/>
      <c r="H284" s="21"/>
      <c r="I284" s="174"/>
    </row>
    <row r="285" spans="1:9" ht="143.25" customHeight="1">
      <c r="A285" s="168">
        <v>11</v>
      </c>
      <c r="B285" s="53" t="s">
        <v>450</v>
      </c>
      <c r="C285" s="29">
        <v>16.2</v>
      </c>
      <c r="D285" s="29"/>
      <c r="E285" s="21"/>
      <c r="F285" s="21"/>
      <c r="G285" s="21"/>
      <c r="H285" s="21"/>
      <c r="I285" s="174" t="s">
        <v>304</v>
      </c>
    </row>
    <row r="286" spans="1:9" ht="129.75" customHeight="1">
      <c r="A286" s="168"/>
      <c r="B286" s="53" t="s">
        <v>451</v>
      </c>
      <c r="C286" s="29"/>
      <c r="D286" s="29">
        <v>16.2</v>
      </c>
      <c r="E286" s="21"/>
      <c r="F286" s="21"/>
      <c r="G286" s="21"/>
      <c r="H286" s="21"/>
      <c r="I286" s="174"/>
    </row>
    <row r="287" spans="1:9" ht="204.75" customHeight="1">
      <c r="A287" s="168">
        <v>12</v>
      </c>
      <c r="B287" s="53" t="s">
        <v>452</v>
      </c>
      <c r="C287" s="29">
        <v>19483.7</v>
      </c>
      <c r="D287" s="29"/>
      <c r="E287" s="29"/>
      <c r="F287" s="29"/>
      <c r="G287" s="29"/>
      <c r="H287" s="29"/>
      <c r="I287" s="174" t="s">
        <v>304</v>
      </c>
    </row>
    <row r="288" spans="1:9" ht="225" customHeight="1">
      <c r="A288" s="168"/>
      <c r="B288" s="53" t="s">
        <v>453</v>
      </c>
      <c r="C288" s="29"/>
      <c r="D288" s="29">
        <v>19483.7</v>
      </c>
      <c r="E288" s="29"/>
      <c r="F288" s="29"/>
      <c r="G288" s="29"/>
      <c r="H288" s="29"/>
      <c r="I288" s="174"/>
    </row>
    <row r="289" spans="1:9" ht="171" customHeight="1">
      <c r="A289" s="168">
        <v>13</v>
      </c>
      <c r="B289" s="53" t="s">
        <v>454</v>
      </c>
      <c r="C289" s="29">
        <v>3.55326</v>
      </c>
      <c r="D289" s="29"/>
      <c r="E289" s="21"/>
      <c r="F289" s="21"/>
      <c r="G289" s="21"/>
      <c r="H289" s="21"/>
      <c r="I289" s="174" t="s">
        <v>304</v>
      </c>
    </row>
    <row r="290" spans="1:9" ht="178.5" customHeight="1">
      <c r="A290" s="168"/>
      <c r="B290" s="53" t="s">
        <v>455</v>
      </c>
      <c r="C290" s="29"/>
      <c r="D290" s="29">
        <v>3.55326</v>
      </c>
      <c r="E290" s="21"/>
      <c r="F290" s="21"/>
      <c r="G290" s="21"/>
      <c r="H290" s="21"/>
      <c r="I290" s="174"/>
    </row>
    <row r="291" spans="1:9" ht="165" customHeight="1">
      <c r="A291" s="116">
        <v>14</v>
      </c>
      <c r="B291" s="46" t="s">
        <v>174</v>
      </c>
      <c r="C291" s="29"/>
      <c r="D291" s="29">
        <v>1868.335</v>
      </c>
      <c r="E291" s="21"/>
      <c r="F291" s="21"/>
      <c r="G291" s="21"/>
      <c r="H291" s="21"/>
      <c r="I291" s="50" t="s">
        <v>242</v>
      </c>
    </row>
    <row r="292" spans="1:9" ht="103.5" customHeight="1">
      <c r="A292" s="116">
        <v>15</v>
      </c>
      <c r="B292" s="46" t="s">
        <v>175</v>
      </c>
      <c r="C292" s="29"/>
      <c r="D292" s="29">
        <v>432</v>
      </c>
      <c r="E292" s="21"/>
      <c r="F292" s="21"/>
      <c r="G292" s="21"/>
      <c r="H292" s="21"/>
      <c r="I292" s="50" t="s">
        <v>316</v>
      </c>
    </row>
    <row r="293" spans="1:9" ht="36.75">
      <c r="A293" s="173" t="s">
        <v>10</v>
      </c>
      <c r="B293" s="173"/>
      <c r="C293" s="47">
        <f aca="true" t="shared" si="15" ref="C293:H293">SUM(C265:C292)</f>
        <v>49333.72026</v>
      </c>
      <c r="D293" s="47">
        <f t="shared" si="15"/>
        <v>51634.094560000005</v>
      </c>
      <c r="E293" s="47">
        <f t="shared" si="15"/>
        <v>0</v>
      </c>
      <c r="F293" s="47">
        <f t="shared" si="15"/>
        <v>0</v>
      </c>
      <c r="G293" s="47">
        <f t="shared" si="15"/>
        <v>0</v>
      </c>
      <c r="H293" s="47">
        <f t="shared" si="15"/>
        <v>0</v>
      </c>
      <c r="I293" s="63"/>
    </row>
    <row r="294" spans="1:9" ht="45" customHeight="1">
      <c r="A294" s="154" t="s">
        <v>176</v>
      </c>
      <c r="B294" s="154"/>
      <c r="C294" s="154"/>
      <c r="D294" s="154"/>
      <c r="E294" s="154"/>
      <c r="F294" s="154"/>
      <c r="G294" s="154"/>
      <c r="H294" s="154"/>
      <c r="I294" s="154"/>
    </row>
    <row r="295" spans="1:9" ht="126.75" customHeight="1">
      <c r="A295" s="110">
        <v>1</v>
      </c>
      <c r="B295" s="46" t="s">
        <v>177</v>
      </c>
      <c r="C295" s="47"/>
      <c r="D295" s="111">
        <v>4421.50719</v>
      </c>
      <c r="E295" s="47"/>
      <c r="F295" s="47"/>
      <c r="G295" s="47"/>
      <c r="H295" s="47"/>
      <c r="I295" s="46" t="s">
        <v>242</v>
      </c>
    </row>
    <row r="296" spans="1:9" ht="36.75">
      <c r="A296" s="173" t="s">
        <v>10</v>
      </c>
      <c r="B296" s="173"/>
      <c r="C296" s="47">
        <f aca="true" t="shared" si="16" ref="C296:H296">SUM(C295)</f>
        <v>0</v>
      </c>
      <c r="D296" s="47">
        <f t="shared" si="16"/>
        <v>4421.50719</v>
      </c>
      <c r="E296" s="47">
        <f t="shared" si="16"/>
        <v>0</v>
      </c>
      <c r="F296" s="47">
        <f t="shared" si="16"/>
        <v>0</v>
      </c>
      <c r="G296" s="47">
        <f t="shared" si="16"/>
        <v>0</v>
      </c>
      <c r="H296" s="47">
        <f t="shared" si="16"/>
        <v>0</v>
      </c>
      <c r="I296" s="63"/>
    </row>
    <row r="297" spans="1:9" s="15" customFormat="1" ht="39" customHeight="1">
      <c r="A297" s="154" t="s">
        <v>22</v>
      </c>
      <c r="B297" s="154"/>
      <c r="C297" s="154"/>
      <c r="D297" s="154"/>
      <c r="E297" s="154"/>
      <c r="F297" s="154"/>
      <c r="G297" s="154"/>
      <c r="H297" s="154"/>
      <c r="I297" s="154"/>
    </row>
    <row r="298" spans="1:9" s="15" customFormat="1" ht="195" customHeight="1">
      <c r="A298" s="51">
        <v>1</v>
      </c>
      <c r="B298" s="46" t="s">
        <v>456</v>
      </c>
      <c r="C298" s="32">
        <v>2.054</v>
      </c>
      <c r="D298" s="31"/>
      <c r="E298" s="32"/>
      <c r="F298" s="32"/>
      <c r="G298" s="32"/>
      <c r="H298" s="32"/>
      <c r="I298" s="176" t="s">
        <v>304</v>
      </c>
    </row>
    <row r="299" spans="1:9" s="15" customFormat="1" ht="192.75" customHeight="1">
      <c r="A299" s="51">
        <v>2</v>
      </c>
      <c r="B299" s="46" t="s">
        <v>457</v>
      </c>
      <c r="C299" s="32"/>
      <c r="D299" s="31">
        <v>2.054</v>
      </c>
      <c r="E299" s="32"/>
      <c r="F299" s="32"/>
      <c r="G299" s="32"/>
      <c r="H299" s="32"/>
      <c r="I299" s="176"/>
    </row>
    <row r="300" spans="1:9" s="15" customFormat="1" ht="103.5" customHeight="1">
      <c r="A300" s="51">
        <v>3</v>
      </c>
      <c r="B300" s="46" t="s">
        <v>315</v>
      </c>
      <c r="C300" s="32"/>
      <c r="D300" s="31">
        <f>617.133+277.9</f>
        <v>895.033</v>
      </c>
      <c r="E300" s="32"/>
      <c r="F300" s="32"/>
      <c r="G300" s="32"/>
      <c r="H300" s="32"/>
      <c r="I300" s="114" t="s">
        <v>242</v>
      </c>
    </row>
    <row r="301" spans="1:9" s="15" customFormat="1" ht="197.25" customHeight="1">
      <c r="A301" s="51">
        <v>4</v>
      </c>
      <c r="B301" s="46" t="s">
        <v>314</v>
      </c>
      <c r="C301" s="32">
        <f>617.133+277.9</f>
        <v>895.033</v>
      </c>
      <c r="D301" s="31"/>
      <c r="E301" s="32"/>
      <c r="F301" s="32"/>
      <c r="G301" s="32"/>
      <c r="H301" s="32"/>
      <c r="I301" s="114" t="s">
        <v>309</v>
      </c>
    </row>
    <row r="302" spans="1:9" s="23" customFormat="1" ht="39" customHeight="1">
      <c r="A302" s="173" t="s">
        <v>10</v>
      </c>
      <c r="B302" s="173"/>
      <c r="C302" s="17">
        <f aca="true" t="shared" si="17" ref="C302:H302">C298+C299+C300+C301</f>
        <v>897.087</v>
      </c>
      <c r="D302" s="17">
        <f t="shared" si="17"/>
        <v>897.087</v>
      </c>
      <c r="E302" s="17">
        <f t="shared" si="17"/>
        <v>0</v>
      </c>
      <c r="F302" s="17">
        <f t="shared" si="17"/>
        <v>0</v>
      </c>
      <c r="G302" s="17">
        <f t="shared" si="17"/>
        <v>0</v>
      </c>
      <c r="H302" s="17">
        <f t="shared" si="17"/>
        <v>0</v>
      </c>
      <c r="I302" s="17"/>
    </row>
    <row r="303" spans="1:9" s="15" customFormat="1" ht="39" customHeight="1">
      <c r="A303" s="154" t="s">
        <v>79</v>
      </c>
      <c r="B303" s="154"/>
      <c r="C303" s="154"/>
      <c r="D303" s="154"/>
      <c r="E303" s="154"/>
      <c r="F303" s="154"/>
      <c r="G303" s="154"/>
      <c r="H303" s="154"/>
      <c r="I303" s="154"/>
    </row>
    <row r="304" spans="1:9" s="15" customFormat="1" ht="113.25">
      <c r="A304" s="155">
        <v>1</v>
      </c>
      <c r="B304" s="46" t="s">
        <v>493</v>
      </c>
      <c r="C304" s="20">
        <f>0.093+39.4</f>
        <v>39.493</v>
      </c>
      <c r="D304" s="26"/>
      <c r="E304" s="18"/>
      <c r="F304" s="18"/>
      <c r="G304" s="18"/>
      <c r="H304" s="18"/>
      <c r="I304" s="176" t="s">
        <v>365</v>
      </c>
    </row>
    <row r="305" spans="1:9" s="15" customFormat="1" ht="113.25">
      <c r="A305" s="155"/>
      <c r="B305" s="46" t="s">
        <v>494</v>
      </c>
      <c r="C305" s="20"/>
      <c r="D305" s="48">
        <f>39.4+259.066</f>
        <v>298.46599999999995</v>
      </c>
      <c r="E305" s="18"/>
      <c r="F305" s="18"/>
      <c r="G305" s="18"/>
      <c r="H305" s="18"/>
      <c r="I305" s="176"/>
    </row>
    <row r="306" spans="1:9" s="15" customFormat="1" ht="113.25">
      <c r="A306" s="155"/>
      <c r="B306" s="46" t="s">
        <v>495</v>
      </c>
      <c r="C306" s="18"/>
      <c r="D306" s="20">
        <v>0.093</v>
      </c>
      <c r="E306" s="18"/>
      <c r="F306" s="18"/>
      <c r="G306" s="18"/>
      <c r="H306" s="18"/>
      <c r="I306" s="176"/>
    </row>
    <row r="307" spans="1:9" s="23" customFormat="1" ht="39" customHeight="1">
      <c r="A307" s="173" t="s">
        <v>10</v>
      </c>
      <c r="B307" s="173"/>
      <c r="C307" s="19">
        <f aca="true" t="shared" si="18" ref="C307:H307">SUM(C304:C306)</f>
        <v>39.493</v>
      </c>
      <c r="D307" s="19">
        <f t="shared" si="18"/>
        <v>298.55899999999997</v>
      </c>
      <c r="E307" s="17">
        <f t="shared" si="18"/>
        <v>0</v>
      </c>
      <c r="F307" s="17">
        <f t="shared" si="18"/>
        <v>0</v>
      </c>
      <c r="G307" s="17">
        <f t="shared" si="18"/>
        <v>0</v>
      </c>
      <c r="H307" s="17">
        <f t="shared" si="18"/>
        <v>0</v>
      </c>
      <c r="I307" s="17"/>
    </row>
    <row r="308" spans="1:9" s="15" customFormat="1" ht="46.5" customHeight="1">
      <c r="A308" s="154" t="s">
        <v>105</v>
      </c>
      <c r="B308" s="154"/>
      <c r="C308" s="154"/>
      <c r="D308" s="154"/>
      <c r="E308" s="154"/>
      <c r="F308" s="154"/>
      <c r="G308" s="154"/>
      <c r="H308" s="154"/>
      <c r="I308" s="154"/>
    </row>
    <row r="309" spans="1:9" s="15" customFormat="1" ht="147" customHeight="1">
      <c r="A309" s="155">
        <v>1</v>
      </c>
      <c r="B309" s="46" t="s">
        <v>458</v>
      </c>
      <c r="C309" s="32">
        <v>16</v>
      </c>
      <c r="D309" s="31"/>
      <c r="E309" s="32"/>
      <c r="F309" s="32"/>
      <c r="G309" s="32"/>
      <c r="H309" s="32"/>
      <c r="I309" s="176" t="s">
        <v>312</v>
      </c>
    </row>
    <row r="310" spans="1:9" s="15" customFormat="1" ht="142.5" customHeight="1">
      <c r="A310" s="155"/>
      <c r="B310" s="46" t="s">
        <v>459</v>
      </c>
      <c r="C310" s="32"/>
      <c r="D310" s="31">
        <v>16</v>
      </c>
      <c r="E310" s="32"/>
      <c r="F310" s="32"/>
      <c r="G310" s="32"/>
      <c r="H310" s="32"/>
      <c r="I310" s="176"/>
    </row>
    <row r="311" spans="1:9" s="15" customFormat="1" ht="141" customHeight="1">
      <c r="A311" s="155">
        <v>2</v>
      </c>
      <c r="B311" s="46" t="s">
        <v>460</v>
      </c>
      <c r="C311" s="32">
        <v>52</v>
      </c>
      <c r="D311" s="31"/>
      <c r="E311" s="32"/>
      <c r="F311" s="32"/>
      <c r="G311" s="32"/>
      <c r="H311" s="32"/>
      <c r="I311" s="176" t="s">
        <v>190</v>
      </c>
    </row>
    <row r="312" spans="1:9" s="15" customFormat="1" ht="150.75" customHeight="1">
      <c r="A312" s="155"/>
      <c r="B312" s="46" t="s">
        <v>461</v>
      </c>
      <c r="C312" s="32"/>
      <c r="D312" s="31">
        <v>52</v>
      </c>
      <c r="E312" s="32"/>
      <c r="F312" s="32"/>
      <c r="G312" s="32"/>
      <c r="H312" s="32"/>
      <c r="I312" s="176"/>
    </row>
    <row r="313" spans="1:9" s="15" customFormat="1" ht="111.75" customHeight="1">
      <c r="A313" s="51">
        <v>3</v>
      </c>
      <c r="B313" s="46" t="s">
        <v>313</v>
      </c>
      <c r="C313" s="32">
        <f>700</f>
        <v>700</v>
      </c>
      <c r="D313" s="31"/>
      <c r="E313" s="32"/>
      <c r="F313" s="32"/>
      <c r="G313" s="32"/>
      <c r="H313" s="32"/>
      <c r="I313" s="50" t="s">
        <v>366</v>
      </c>
    </row>
    <row r="314" spans="1:9" s="15" customFormat="1" ht="190.5" customHeight="1">
      <c r="A314" s="51">
        <v>4</v>
      </c>
      <c r="B314" s="46" t="s">
        <v>311</v>
      </c>
      <c r="C314" s="32">
        <v>2870.1439</v>
      </c>
      <c r="D314" s="31"/>
      <c r="E314" s="32"/>
      <c r="F314" s="32"/>
      <c r="G314" s="32"/>
      <c r="H314" s="32"/>
      <c r="I314" s="50" t="s">
        <v>309</v>
      </c>
    </row>
    <row r="315" spans="1:9" s="15" customFormat="1" ht="150" customHeight="1">
      <c r="A315" s="51">
        <v>5</v>
      </c>
      <c r="B315" s="46" t="s">
        <v>310</v>
      </c>
      <c r="C315" s="32">
        <v>90.7</v>
      </c>
      <c r="D315" s="31"/>
      <c r="E315" s="32"/>
      <c r="F315" s="32"/>
      <c r="G315" s="32"/>
      <c r="H315" s="32"/>
      <c r="I315" s="50" t="s">
        <v>309</v>
      </c>
    </row>
    <row r="316" spans="1:9" s="15" customFormat="1" ht="97.5" customHeight="1">
      <c r="A316" s="51">
        <v>6</v>
      </c>
      <c r="B316" s="46" t="s">
        <v>308</v>
      </c>
      <c r="C316" s="32"/>
      <c r="D316" s="31">
        <f>700</f>
        <v>700</v>
      </c>
      <c r="E316" s="32"/>
      <c r="F316" s="32"/>
      <c r="G316" s="32"/>
      <c r="H316" s="32"/>
      <c r="I316" s="50" t="s">
        <v>366</v>
      </c>
    </row>
    <row r="317" spans="1:9" s="15" customFormat="1" ht="123" customHeight="1">
      <c r="A317" s="51">
        <v>7</v>
      </c>
      <c r="B317" s="46" t="s">
        <v>388</v>
      </c>
      <c r="C317" s="32"/>
      <c r="D317" s="31">
        <v>1500</v>
      </c>
      <c r="E317" s="32"/>
      <c r="F317" s="32"/>
      <c r="G317" s="32"/>
      <c r="H317" s="32"/>
      <c r="I317" s="50" t="s">
        <v>367</v>
      </c>
    </row>
    <row r="318" spans="1:9" s="15" customFormat="1" ht="140.25" customHeight="1">
      <c r="A318" s="51">
        <v>8</v>
      </c>
      <c r="B318" s="46" t="s">
        <v>307</v>
      </c>
      <c r="C318" s="32"/>
      <c r="D318" s="31">
        <v>1350</v>
      </c>
      <c r="E318" s="32"/>
      <c r="F318" s="32"/>
      <c r="G318" s="32"/>
      <c r="H318" s="32"/>
      <c r="I318" s="50" t="s">
        <v>368</v>
      </c>
    </row>
    <row r="319" spans="1:9" s="15" customFormat="1" ht="106.5" customHeight="1">
      <c r="A319" s="51">
        <v>9</v>
      </c>
      <c r="B319" s="46" t="s">
        <v>496</v>
      </c>
      <c r="C319" s="32"/>
      <c r="D319" s="31">
        <v>110.8</v>
      </c>
      <c r="E319" s="32"/>
      <c r="F319" s="32"/>
      <c r="G319" s="32"/>
      <c r="H319" s="32"/>
      <c r="I319" s="50" t="s">
        <v>369</v>
      </c>
    </row>
    <row r="320" spans="1:9" s="15" customFormat="1" ht="89.25" customHeight="1">
      <c r="A320" s="51">
        <v>10</v>
      </c>
      <c r="B320" s="46" t="s">
        <v>497</v>
      </c>
      <c r="C320" s="32"/>
      <c r="D320" s="32">
        <v>441.8</v>
      </c>
      <c r="E320" s="32"/>
      <c r="F320" s="32"/>
      <c r="G320" s="32"/>
      <c r="H320" s="32"/>
      <c r="I320" s="177" t="s">
        <v>370</v>
      </c>
    </row>
    <row r="321" spans="1:9" s="15" customFormat="1" ht="89.25" customHeight="1">
      <c r="A321" s="51">
        <v>11</v>
      </c>
      <c r="B321" s="46" t="s">
        <v>498</v>
      </c>
      <c r="C321" s="32">
        <v>441.8</v>
      </c>
      <c r="D321" s="31"/>
      <c r="E321" s="32"/>
      <c r="F321" s="32"/>
      <c r="G321" s="32"/>
      <c r="H321" s="32"/>
      <c r="I321" s="189"/>
    </row>
    <row r="322" spans="1:9" s="15" customFormat="1" ht="177" customHeight="1">
      <c r="A322" s="117">
        <v>12</v>
      </c>
      <c r="B322" s="140" t="s">
        <v>306</v>
      </c>
      <c r="C322" s="32"/>
      <c r="D322" s="31">
        <v>2104</v>
      </c>
      <c r="E322" s="32"/>
      <c r="F322" s="32"/>
      <c r="G322" s="32"/>
      <c r="H322" s="32"/>
      <c r="I322" s="118" t="s">
        <v>305</v>
      </c>
    </row>
    <row r="323" spans="1:9" s="23" customFormat="1" ht="39" customHeight="1">
      <c r="A323" s="173" t="s">
        <v>10</v>
      </c>
      <c r="B323" s="173"/>
      <c r="C323" s="17">
        <f aca="true" t="shared" si="19" ref="C323:H323">SUM(C309:C322)</f>
        <v>4170.6439</v>
      </c>
      <c r="D323" s="17">
        <f t="shared" si="19"/>
        <v>6274.6</v>
      </c>
      <c r="E323" s="17">
        <f t="shared" si="19"/>
        <v>0</v>
      </c>
      <c r="F323" s="17">
        <f t="shared" si="19"/>
        <v>0</v>
      </c>
      <c r="G323" s="17">
        <f t="shared" si="19"/>
        <v>0</v>
      </c>
      <c r="H323" s="17">
        <f t="shared" si="19"/>
        <v>0</v>
      </c>
      <c r="I323" s="17"/>
    </row>
    <row r="324" spans="1:9" ht="57" customHeight="1">
      <c r="A324" s="154" t="s">
        <v>114</v>
      </c>
      <c r="B324" s="154"/>
      <c r="C324" s="154"/>
      <c r="D324" s="154"/>
      <c r="E324" s="154"/>
      <c r="F324" s="154"/>
      <c r="G324" s="154"/>
      <c r="H324" s="154"/>
      <c r="I324" s="154"/>
    </row>
    <row r="325" spans="1:9" ht="300" customHeight="1">
      <c r="A325" s="155">
        <v>1</v>
      </c>
      <c r="B325" s="71" t="s">
        <v>462</v>
      </c>
      <c r="C325" s="32">
        <f>116.53698+677.12194</f>
        <v>793.65892</v>
      </c>
      <c r="D325" s="31"/>
      <c r="E325" s="32"/>
      <c r="F325" s="32"/>
      <c r="G325" s="32"/>
      <c r="H325" s="32"/>
      <c r="I325" s="176" t="s">
        <v>389</v>
      </c>
    </row>
    <row r="326" spans="1:9" ht="291.75" customHeight="1">
      <c r="A326" s="155"/>
      <c r="B326" s="71" t="s">
        <v>463</v>
      </c>
      <c r="C326" s="32">
        <v>1.9605</v>
      </c>
      <c r="D326" s="31"/>
      <c r="E326" s="32"/>
      <c r="F326" s="32"/>
      <c r="G326" s="32"/>
      <c r="H326" s="32"/>
      <c r="I326" s="176"/>
    </row>
    <row r="327" spans="1:9" ht="320.25" customHeight="1">
      <c r="A327" s="155"/>
      <c r="B327" s="71" t="s">
        <v>464</v>
      </c>
      <c r="C327" s="32"/>
      <c r="D327" s="32">
        <f>116.53698+679.08244</f>
        <v>795.61942</v>
      </c>
      <c r="E327" s="32"/>
      <c r="F327" s="32"/>
      <c r="G327" s="32"/>
      <c r="H327" s="32"/>
      <c r="I327" s="176"/>
    </row>
    <row r="328" spans="1:9" ht="36.75">
      <c r="A328" s="173" t="s">
        <v>10</v>
      </c>
      <c r="B328" s="173"/>
      <c r="C328" s="17">
        <f>SUM(C325:C327)</f>
        <v>795.61942</v>
      </c>
      <c r="D328" s="17">
        <f>SUM(D325:D327)</f>
        <v>795.61942</v>
      </c>
      <c r="E328" s="17">
        <f>E321</f>
        <v>0</v>
      </c>
      <c r="F328" s="17">
        <f>F321</f>
        <v>0</v>
      </c>
      <c r="G328" s="17">
        <f>G321</f>
        <v>0</v>
      </c>
      <c r="H328" s="17">
        <f>H321</f>
        <v>0</v>
      </c>
      <c r="I328" s="17"/>
    </row>
    <row r="329" spans="1:9" ht="53.25" customHeight="1">
      <c r="A329" s="154" t="s">
        <v>139</v>
      </c>
      <c r="B329" s="154"/>
      <c r="C329" s="154"/>
      <c r="D329" s="154"/>
      <c r="E329" s="154"/>
      <c r="F329" s="154"/>
      <c r="G329" s="154"/>
      <c r="H329" s="154"/>
      <c r="I329" s="154"/>
    </row>
    <row r="330" spans="1:9" ht="127.5" customHeight="1">
      <c r="A330" s="184">
        <v>1</v>
      </c>
      <c r="B330" s="71" t="s">
        <v>465</v>
      </c>
      <c r="C330" s="18">
        <v>200</v>
      </c>
      <c r="D330" s="18"/>
      <c r="E330" s="17"/>
      <c r="F330" s="17"/>
      <c r="G330" s="17"/>
      <c r="H330" s="17"/>
      <c r="I330" s="186" t="s">
        <v>304</v>
      </c>
    </row>
    <row r="331" spans="1:9" ht="127.5" customHeight="1">
      <c r="A331" s="185"/>
      <c r="B331" s="71" t="s">
        <v>466</v>
      </c>
      <c r="C331" s="18"/>
      <c r="D331" s="18">
        <v>200</v>
      </c>
      <c r="E331" s="17"/>
      <c r="F331" s="17"/>
      <c r="G331" s="17"/>
      <c r="H331" s="17"/>
      <c r="I331" s="187"/>
    </row>
    <row r="332" spans="1:9" ht="36.75">
      <c r="A332" s="167" t="s">
        <v>10</v>
      </c>
      <c r="B332" s="167"/>
      <c r="C332" s="17">
        <f>C330+C331</f>
        <v>200</v>
      </c>
      <c r="D332" s="17">
        <f>D330+D331</f>
        <v>200</v>
      </c>
      <c r="E332" s="17">
        <f>E326</f>
        <v>0</v>
      </c>
      <c r="F332" s="17">
        <f>F326</f>
        <v>0</v>
      </c>
      <c r="G332" s="17">
        <f>G326</f>
        <v>0</v>
      </c>
      <c r="H332" s="17">
        <f>H326</f>
        <v>0</v>
      </c>
      <c r="I332" s="17"/>
    </row>
    <row r="333" spans="1:9" s="15" customFormat="1" ht="62.25" customHeight="1">
      <c r="A333" s="154" t="s">
        <v>80</v>
      </c>
      <c r="B333" s="154"/>
      <c r="C333" s="154"/>
      <c r="D333" s="154"/>
      <c r="E333" s="154"/>
      <c r="F333" s="154"/>
      <c r="G333" s="154"/>
      <c r="H333" s="154"/>
      <c r="I333" s="154"/>
    </row>
    <row r="334" spans="1:9" s="44" customFormat="1" ht="147.75" customHeight="1">
      <c r="A334" s="183">
        <v>1</v>
      </c>
      <c r="B334" s="76" t="s">
        <v>371</v>
      </c>
      <c r="C334" s="42"/>
      <c r="D334" s="42">
        <v>380.06244</v>
      </c>
      <c r="E334" s="42"/>
      <c r="F334" s="42"/>
      <c r="G334" s="42"/>
      <c r="H334" s="42"/>
      <c r="I334" s="182" t="s">
        <v>282</v>
      </c>
    </row>
    <row r="335" spans="1:9" s="44" customFormat="1" ht="120" customHeight="1">
      <c r="A335" s="183"/>
      <c r="B335" s="76" t="s">
        <v>372</v>
      </c>
      <c r="C335" s="42">
        <f>D334</f>
        <v>380.06244</v>
      </c>
      <c r="D335" s="42"/>
      <c r="E335" s="42"/>
      <c r="F335" s="42"/>
      <c r="G335" s="42"/>
      <c r="H335" s="42"/>
      <c r="I335" s="182"/>
    </row>
    <row r="336" spans="1:9" s="44" customFormat="1" ht="126.75" customHeight="1">
      <c r="A336" s="183"/>
      <c r="B336" s="76" t="s">
        <v>373</v>
      </c>
      <c r="C336" s="42">
        <v>324.15817</v>
      </c>
      <c r="D336" s="42"/>
      <c r="E336" s="42"/>
      <c r="F336" s="42"/>
      <c r="G336" s="42"/>
      <c r="H336" s="42"/>
      <c r="I336" s="182"/>
    </row>
    <row r="337" spans="1:9" s="44" customFormat="1" ht="123" customHeight="1">
      <c r="A337" s="183"/>
      <c r="B337" s="76" t="s">
        <v>374</v>
      </c>
      <c r="C337" s="42"/>
      <c r="D337" s="42">
        <v>324.15817</v>
      </c>
      <c r="E337" s="42"/>
      <c r="F337" s="42"/>
      <c r="G337" s="42"/>
      <c r="H337" s="42"/>
      <c r="I337" s="182"/>
    </row>
    <row r="338" spans="1:9" s="44" customFormat="1" ht="136.5" customHeight="1">
      <c r="A338" s="183">
        <v>2</v>
      </c>
      <c r="B338" s="76" t="s">
        <v>375</v>
      </c>
      <c r="C338" s="42">
        <v>8971.84861</v>
      </c>
      <c r="D338" s="42"/>
      <c r="E338" s="42">
        <v>41846.416</v>
      </c>
      <c r="F338" s="42"/>
      <c r="G338" s="42">
        <v>41846.416</v>
      </c>
      <c r="H338" s="42"/>
      <c r="I338" s="182" t="s">
        <v>376</v>
      </c>
    </row>
    <row r="339" spans="1:9" s="44" customFormat="1" ht="127.5" customHeight="1">
      <c r="A339" s="183"/>
      <c r="B339" s="76" t="s">
        <v>377</v>
      </c>
      <c r="C339" s="42">
        <f>D338</f>
        <v>0</v>
      </c>
      <c r="D339" s="42">
        <f>C338</f>
        <v>8971.84861</v>
      </c>
      <c r="E339" s="42"/>
      <c r="F339" s="42">
        <v>41846.416</v>
      </c>
      <c r="G339" s="42"/>
      <c r="H339" s="42">
        <v>41846.416</v>
      </c>
      <c r="I339" s="182"/>
    </row>
    <row r="340" spans="1:11" s="45" customFormat="1" ht="65.25" customHeight="1">
      <c r="A340" s="168">
        <v>3</v>
      </c>
      <c r="B340" s="180" t="s">
        <v>378</v>
      </c>
      <c r="C340" s="42">
        <v>618.38372</v>
      </c>
      <c r="D340" s="42"/>
      <c r="E340" s="18"/>
      <c r="F340" s="18"/>
      <c r="G340" s="18"/>
      <c r="H340" s="18"/>
      <c r="I340" s="179" t="s">
        <v>283</v>
      </c>
      <c r="J340" s="15"/>
      <c r="K340" s="15"/>
    </row>
    <row r="341" spans="1:11" s="45" customFormat="1" ht="52.5" customHeight="1">
      <c r="A341" s="168"/>
      <c r="B341" s="180"/>
      <c r="C341" s="42">
        <f>1491.85027+138.9441</f>
        <v>1630.7943699999998</v>
      </c>
      <c r="D341" s="42"/>
      <c r="E341" s="18"/>
      <c r="F341" s="18"/>
      <c r="G341" s="18"/>
      <c r="H341" s="18"/>
      <c r="I341" s="179"/>
      <c r="J341" s="15"/>
      <c r="K341" s="15"/>
    </row>
    <row r="342" spans="1:11" s="45" customFormat="1" ht="48.75" customHeight="1">
      <c r="A342" s="168"/>
      <c r="B342" s="180"/>
      <c r="C342" s="42"/>
      <c r="D342" s="42">
        <v>2228.18709</v>
      </c>
      <c r="E342" s="18"/>
      <c r="F342" s="18"/>
      <c r="G342" s="18"/>
      <c r="H342" s="18"/>
      <c r="I342" s="179"/>
      <c r="J342" s="15"/>
      <c r="K342" s="15"/>
    </row>
    <row r="343" spans="1:11" s="45" customFormat="1" ht="47.25" customHeight="1">
      <c r="A343" s="168"/>
      <c r="B343" s="180"/>
      <c r="C343" s="42"/>
      <c r="D343" s="42">
        <v>20.991</v>
      </c>
      <c r="E343" s="18"/>
      <c r="F343" s="18"/>
      <c r="G343" s="18"/>
      <c r="H343" s="18"/>
      <c r="I343" s="179"/>
      <c r="J343" s="15"/>
      <c r="K343" s="15"/>
    </row>
    <row r="344" spans="1:9" s="44" customFormat="1" ht="409.5" customHeight="1">
      <c r="A344" s="181">
        <v>5</v>
      </c>
      <c r="B344" s="82" t="s">
        <v>467</v>
      </c>
      <c r="C344" s="42">
        <v>359</v>
      </c>
      <c r="D344" s="26"/>
      <c r="E344" s="42"/>
      <c r="F344" s="42"/>
      <c r="G344" s="42"/>
      <c r="H344" s="42"/>
      <c r="I344" s="182" t="s">
        <v>284</v>
      </c>
    </row>
    <row r="345" spans="1:9" s="44" customFormat="1" ht="409.5" customHeight="1">
      <c r="A345" s="181"/>
      <c r="B345" s="82" t="s">
        <v>468</v>
      </c>
      <c r="C345" s="46"/>
      <c r="D345" s="43">
        <v>359</v>
      </c>
      <c r="E345" s="42"/>
      <c r="F345" s="42"/>
      <c r="G345" s="42"/>
      <c r="H345" s="42"/>
      <c r="I345" s="182"/>
    </row>
    <row r="346" spans="1:9" s="45" customFormat="1" ht="329.25" customHeight="1">
      <c r="A346" s="168">
        <v>6</v>
      </c>
      <c r="B346" s="123" t="s">
        <v>285</v>
      </c>
      <c r="C346" s="29">
        <v>446.5</v>
      </c>
      <c r="D346" s="29"/>
      <c r="E346" s="17"/>
      <c r="F346" s="9"/>
      <c r="G346" s="9"/>
      <c r="H346" s="9"/>
      <c r="I346" s="179" t="s">
        <v>379</v>
      </c>
    </row>
    <row r="347" spans="1:9" s="45" customFormat="1" ht="363" customHeight="1">
      <c r="A347" s="168"/>
      <c r="B347" s="123" t="s">
        <v>286</v>
      </c>
      <c r="C347" s="29"/>
      <c r="D347" s="29">
        <v>446.5</v>
      </c>
      <c r="E347" s="18"/>
      <c r="F347" s="18"/>
      <c r="G347" s="18"/>
      <c r="H347" s="18"/>
      <c r="I347" s="179"/>
    </row>
    <row r="348" spans="1:9" s="45" customFormat="1" ht="324" customHeight="1">
      <c r="A348" s="168">
        <v>7</v>
      </c>
      <c r="B348" s="103" t="s">
        <v>289</v>
      </c>
      <c r="C348" s="29">
        <v>360.9259</v>
      </c>
      <c r="D348" s="29"/>
      <c r="E348" s="17"/>
      <c r="F348" s="9"/>
      <c r="G348" s="9"/>
      <c r="H348" s="9"/>
      <c r="I348" s="179" t="s">
        <v>390</v>
      </c>
    </row>
    <row r="349" spans="1:9" s="45" customFormat="1" ht="351" customHeight="1">
      <c r="A349" s="168"/>
      <c r="B349" s="123" t="s">
        <v>288</v>
      </c>
      <c r="C349" s="29"/>
      <c r="D349" s="29">
        <f>C348</f>
        <v>360.9259</v>
      </c>
      <c r="E349" s="18"/>
      <c r="F349" s="18"/>
      <c r="G349" s="18"/>
      <c r="H349" s="18"/>
      <c r="I349" s="179"/>
    </row>
    <row r="350" spans="1:9" s="45" customFormat="1" ht="318.75" customHeight="1">
      <c r="A350" s="168">
        <v>8</v>
      </c>
      <c r="B350" s="103" t="s">
        <v>287</v>
      </c>
      <c r="C350" s="18">
        <f>D351+D352</f>
        <v>7500</v>
      </c>
      <c r="D350" s="18"/>
      <c r="E350" s="18">
        <f>F351+F352</f>
        <v>8475</v>
      </c>
      <c r="F350" s="18"/>
      <c r="G350" s="18">
        <f>H351+H352</f>
        <v>8475</v>
      </c>
      <c r="H350" s="18"/>
      <c r="I350" s="179" t="s">
        <v>293</v>
      </c>
    </row>
    <row r="351" spans="1:9" s="45" customFormat="1" ht="333.75" customHeight="1">
      <c r="A351" s="168"/>
      <c r="B351" s="103" t="s">
        <v>290</v>
      </c>
      <c r="C351" s="18"/>
      <c r="D351" s="18">
        <v>5700</v>
      </c>
      <c r="E351" s="18"/>
      <c r="F351" s="18">
        <v>5700</v>
      </c>
      <c r="G351" s="18"/>
      <c r="H351" s="18">
        <v>5700</v>
      </c>
      <c r="I351" s="179"/>
    </row>
    <row r="352" spans="1:9" s="45" customFormat="1" ht="168" customHeight="1">
      <c r="A352" s="168"/>
      <c r="B352" s="103" t="s">
        <v>292</v>
      </c>
      <c r="C352" s="18"/>
      <c r="D352" s="18">
        <v>1800</v>
      </c>
      <c r="E352" s="18"/>
      <c r="F352" s="18">
        <v>2775</v>
      </c>
      <c r="G352" s="18"/>
      <c r="H352" s="18">
        <v>2775</v>
      </c>
      <c r="I352" s="25" t="s">
        <v>291</v>
      </c>
    </row>
    <row r="353" spans="1:9" s="45" customFormat="1" ht="108.75" customHeight="1">
      <c r="A353" s="168">
        <v>9</v>
      </c>
      <c r="B353" s="123" t="s">
        <v>294</v>
      </c>
      <c r="C353" s="18">
        <f>17930+D355</f>
        <v>18127.718</v>
      </c>
      <c r="D353" s="18"/>
      <c r="E353" s="18"/>
      <c r="F353" s="18"/>
      <c r="G353" s="18"/>
      <c r="H353" s="18"/>
      <c r="I353" s="124" t="s">
        <v>209</v>
      </c>
    </row>
    <row r="354" spans="1:9" s="45" customFormat="1" ht="244.5" customHeight="1">
      <c r="A354" s="168"/>
      <c r="B354" s="103" t="s">
        <v>295</v>
      </c>
      <c r="C354" s="18"/>
      <c r="D354" s="18">
        <v>17930</v>
      </c>
      <c r="E354" s="18"/>
      <c r="F354" s="18"/>
      <c r="G354" s="18"/>
      <c r="H354" s="18"/>
      <c r="I354" s="25" t="s">
        <v>297</v>
      </c>
    </row>
    <row r="355" spans="1:9" s="45" customFormat="1" ht="153.75" customHeight="1">
      <c r="A355" s="168"/>
      <c r="B355" s="123" t="s">
        <v>296</v>
      </c>
      <c r="C355" s="18"/>
      <c r="D355" s="18">
        <v>197.718</v>
      </c>
      <c r="E355" s="18"/>
      <c r="F355" s="18"/>
      <c r="G355" s="18"/>
      <c r="H355" s="18"/>
      <c r="I355" s="124" t="s">
        <v>209</v>
      </c>
    </row>
    <row r="356" spans="1:9" s="45" customFormat="1" ht="204" customHeight="1">
      <c r="A356" s="168">
        <v>10</v>
      </c>
      <c r="B356" s="103" t="s">
        <v>298</v>
      </c>
      <c r="C356" s="18">
        <v>2441.208</v>
      </c>
      <c r="D356" s="18"/>
      <c r="E356" s="18"/>
      <c r="F356" s="18"/>
      <c r="G356" s="18"/>
      <c r="H356" s="18"/>
      <c r="I356" s="25" t="s">
        <v>209</v>
      </c>
    </row>
    <row r="357" spans="1:11" s="45" customFormat="1" ht="264">
      <c r="A357" s="168"/>
      <c r="B357" s="123" t="s">
        <v>299</v>
      </c>
      <c r="C357" s="29">
        <v>129.33736</v>
      </c>
      <c r="D357" s="29"/>
      <c r="E357" s="18"/>
      <c r="F357" s="18"/>
      <c r="G357" s="18"/>
      <c r="H357" s="18"/>
      <c r="I357" s="25" t="s">
        <v>300</v>
      </c>
      <c r="J357" s="15"/>
      <c r="K357" s="15"/>
    </row>
    <row r="358" spans="1:11" s="45" customFormat="1" ht="327" customHeight="1">
      <c r="A358" s="168"/>
      <c r="B358" s="171" t="s">
        <v>301</v>
      </c>
      <c r="C358" s="148">
        <v>684.80564</v>
      </c>
      <c r="D358" s="148"/>
      <c r="E358" s="148"/>
      <c r="F358" s="148"/>
      <c r="G358" s="148"/>
      <c r="H358" s="148"/>
      <c r="I358" s="150" t="s">
        <v>209</v>
      </c>
      <c r="J358" s="15"/>
      <c r="K358" s="15"/>
    </row>
    <row r="359" spans="1:11" s="45" customFormat="1" ht="153" customHeight="1">
      <c r="A359" s="168"/>
      <c r="B359" s="172"/>
      <c r="C359" s="149"/>
      <c r="D359" s="149"/>
      <c r="E359" s="149"/>
      <c r="F359" s="149"/>
      <c r="G359" s="149"/>
      <c r="H359" s="149"/>
      <c r="I359" s="151"/>
      <c r="J359" s="15"/>
      <c r="K359" s="15"/>
    </row>
    <row r="360" spans="1:11" s="45" customFormat="1" ht="87" customHeight="1">
      <c r="A360" s="168"/>
      <c r="B360" s="123" t="s">
        <v>302</v>
      </c>
      <c r="C360" s="29"/>
      <c r="D360" s="29">
        <v>614.8</v>
      </c>
      <c r="E360" s="18"/>
      <c r="F360" s="18"/>
      <c r="G360" s="18"/>
      <c r="H360" s="18"/>
      <c r="I360" s="25" t="s">
        <v>209</v>
      </c>
      <c r="J360" s="15"/>
      <c r="K360" s="15"/>
    </row>
    <row r="361" spans="1:11" s="45" customFormat="1" ht="369" customHeight="1">
      <c r="A361" s="168"/>
      <c r="B361" s="84" t="s">
        <v>303</v>
      </c>
      <c r="C361" s="29"/>
      <c r="D361" s="18">
        <f>1320.264+1320.264</f>
        <v>2640.528</v>
      </c>
      <c r="E361" s="18"/>
      <c r="F361" s="18"/>
      <c r="G361" s="18"/>
      <c r="H361" s="18"/>
      <c r="I361" s="25" t="s">
        <v>209</v>
      </c>
      <c r="J361" s="15"/>
      <c r="K361" s="15"/>
    </row>
    <row r="362" spans="1:9" s="15" customFormat="1" ht="54" customHeight="1">
      <c r="A362" s="173" t="s">
        <v>10</v>
      </c>
      <c r="B362" s="173"/>
      <c r="C362" s="47">
        <f aca="true" t="shared" si="20" ref="C362:H362">SUM(C334:C361)</f>
        <v>41974.74221</v>
      </c>
      <c r="D362" s="47">
        <f t="shared" si="20"/>
        <v>41974.71921</v>
      </c>
      <c r="E362" s="47">
        <f t="shared" si="20"/>
        <v>50321.416</v>
      </c>
      <c r="F362" s="47">
        <f t="shared" si="20"/>
        <v>50321.416</v>
      </c>
      <c r="G362" s="47">
        <f t="shared" si="20"/>
        <v>50321.416</v>
      </c>
      <c r="H362" s="47">
        <f t="shared" si="20"/>
        <v>50321.416</v>
      </c>
      <c r="I362" s="77"/>
    </row>
    <row r="363" spans="1:9" s="15" customFormat="1" ht="39" customHeight="1">
      <c r="A363" s="154" t="s">
        <v>19</v>
      </c>
      <c r="B363" s="154"/>
      <c r="C363" s="154"/>
      <c r="D363" s="154"/>
      <c r="E363" s="154"/>
      <c r="F363" s="154"/>
      <c r="G363" s="154"/>
      <c r="H363" s="154"/>
      <c r="I363" s="154"/>
    </row>
    <row r="364" spans="1:9" s="15" customFormat="1" ht="336.75" customHeight="1">
      <c r="A364" s="85">
        <v>1</v>
      </c>
      <c r="B364" s="46" t="s">
        <v>20</v>
      </c>
      <c r="C364" s="18">
        <v>7211</v>
      </c>
      <c r="D364" s="18"/>
      <c r="E364" s="18"/>
      <c r="F364" s="18"/>
      <c r="G364" s="18"/>
      <c r="H364" s="18"/>
      <c r="I364" s="176" t="s">
        <v>506</v>
      </c>
    </row>
    <row r="365" spans="1:9" s="15" customFormat="1" ht="209.25" customHeight="1">
      <c r="A365" s="85">
        <v>2</v>
      </c>
      <c r="B365" s="46" t="s">
        <v>21</v>
      </c>
      <c r="C365" s="18"/>
      <c r="D365" s="18">
        <f>7211+25275</f>
        <v>32486</v>
      </c>
      <c r="E365" s="18"/>
      <c r="F365" s="18"/>
      <c r="G365" s="18"/>
      <c r="H365" s="18"/>
      <c r="I365" s="176"/>
    </row>
    <row r="366" spans="1:9" s="15" customFormat="1" ht="185.25" customHeight="1">
      <c r="A366" s="85">
        <v>3</v>
      </c>
      <c r="B366" s="46" t="s">
        <v>281</v>
      </c>
      <c r="C366" s="18">
        <v>7907</v>
      </c>
      <c r="D366" s="18"/>
      <c r="E366" s="18"/>
      <c r="F366" s="18"/>
      <c r="G366" s="18"/>
      <c r="H366" s="18"/>
      <c r="I366" s="177" t="s">
        <v>279</v>
      </c>
    </row>
    <row r="367" spans="1:9" s="15" customFormat="1" ht="81" customHeight="1">
      <c r="A367" s="51">
        <v>4</v>
      </c>
      <c r="B367" s="46" t="s">
        <v>280</v>
      </c>
      <c r="C367" s="18"/>
      <c r="D367" s="18">
        <v>7907</v>
      </c>
      <c r="E367" s="18"/>
      <c r="F367" s="18"/>
      <c r="G367" s="18"/>
      <c r="H367" s="18"/>
      <c r="I367" s="178"/>
    </row>
    <row r="368" spans="1:9" s="15" customFormat="1" ht="108.75" customHeight="1">
      <c r="A368" s="51">
        <v>5</v>
      </c>
      <c r="B368" s="140" t="s">
        <v>178</v>
      </c>
      <c r="C368" s="18"/>
      <c r="D368" s="26">
        <v>20000</v>
      </c>
      <c r="E368" s="18"/>
      <c r="F368" s="18"/>
      <c r="G368" s="18"/>
      <c r="H368" s="18"/>
      <c r="I368" s="145" t="s">
        <v>487</v>
      </c>
    </row>
    <row r="369" spans="1:9" s="15" customFormat="1" ht="124.5" customHeight="1">
      <c r="A369" s="51">
        <v>6</v>
      </c>
      <c r="B369" s="140" t="s">
        <v>185</v>
      </c>
      <c r="C369" s="18">
        <v>73344.42</v>
      </c>
      <c r="D369" s="26"/>
      <c r="E369" s="18"/>
      <c r="F369" s="18"/>
      <c r="G369" s="18"/>
      <c r="H369" s="18"/>
      <c r="I369" s="118" t="s">
        <v>278</v>
      </c>
    </row>
    <row r="370" spans="1:9" s="23" customFormat="1" ht="39" customHeight="1">
      <c r="A370" s="173" t="s">
        <v>10</v>
      </c>
      <c r="B370" s="173"/>
      <c r="C370" s="17">
        <f aca="true" t="shared" si="21" ref="C370:H370">SUM(C364:C369)</f>
        <v>88462.42</v>
      </c>
      <c r="D370" s="17">
        <f t="shared" si="21"/>
        <v>60393</v>
      </c>
      <c r="E370" s="17">
        <f t="shared" si="21"/>
        <v>0</v>
      </c>
      <c r="F370" s="17">
        <f t="shared" si="21"/>
        <v>0</v>
      </c>
      <c r="G370" s="17">
        <f t="shared" si="21"/>
        <v>0</v>
      </c>
      <c r="H370" s="17">
        <f t="shared" si="21"/>
        <v>0</v>
      </c>
      <c r="I370" s="17"/>
    </row>
    <row r="371" spans="1:9" s="15" customFormat="1" ht="39" customHeight="1">
      <c r="A371" s="154" t="s">
        <v>49</v>
      </c>
      <c r="B371" s="154"/>
      <c r="C371" s="154"/>
      <c r="D371" s="154"/>
      <c r="E371" s="154"/>
      <c r="F371" s="154"/>
      <c r="G371" s="154"/>
      <c r="H371" s="154"/>
      <c r="I371" s="154"/>
    </row>
    <row r="372" spans="1:9" s="15" customFormat="1" ht="69" customHeight="1">
      <c r="A372" s="51">
        <v>1</v>
      </c>
      <c r="B372" s="46" t="s">
        <v>277</v>
      </c>
      <c r="C372" s="18">
        <v>3</v>
      </c>
      <c r="D372" s="26"/>
      <c r="E372" s="18"/>
      <c r="F372" s="18"/>
      <c r="G372" s="18"/>
      <c r="H372" s="18"/>
      <c r="I372" s="176" t="s">
        <v>190</v>
      </c>
    </row>
    <row r="373" spans="1:9" s="15" customFormat="1" ht="60.75" customHeight="1">
      <c r="A373" s="51">
        <v>2</v>
      </c>
      <c r="B373" s="46" t="s">
        <v>469</v>
      </c>
      <c r="C373" s="18"/>
      <c r="D373" s="26">
        <v>3</v>
      </c>
      <c r="E373" s="18"/>
      <c r="F373" s="18"/>
      <c r="G373" s="18"/>
      <c r="H373" s="18"/>
      <c r="I373" s="176"/>
    </row>
    <row r="374" spans="1:9" s="39" customFormat="1" ht="152.25" customHeight="1">
      <c r="A374" s="52">
        <v>3</v>
      </c>
      <c r="B374" s="53" t="s">
        <v>470</v>
      </c>
      <c r="C374" s="29">
        <v>408.21909</v>
      </c>
      <c r="D374" s="29"/>
      <c r="E374" s="29"/>
      <c r="F374" s="29"/>
      <c r="G374" s="29"/>
      <c r="H374" s="29"/>
      <c r="I374" s="174" t="s">
        <v>380</v>
      </c>
    </row>
    <row r="375" spans="1:9" s="15" customFormat="1" ht="126" customHeight="1">
      <c r="A375" s="90">
        <v>4</v>
      </c>
      <c r="B375" s="71" t="s">
        <v>470</v>
      </c>
      <c r="C375" s="29"/>
      <c r="D375" s="29">
        <v>771.76909</v>
      </c>
      <c r="E375" s="29"/>
      <c r="F375" s="29"/>
      <c r="G375" s="29"/>
      <c r="H375" s="29"/>
      <c r="I375" s="174"/>
    </row>
    <row r="376" spans="1:9" s="15" customFormat="1" ht="177" customHeight="1">
      <c r="A376" s="90">
        <v>5</v>
      </c>
      <c r="B376" s="71" t="s">
        <v>471</v>
      </c>
      <c r="C376" s="29">
        <v>4312.57946</v>
      </c>
      <c r="D376" s="29"/>
      <c r="E376" s="29"/>
      <c r="F376" s="29"/>
      <c r="G376" s="29"/>
      <c r="H376" s="29"/>
      <c r="I376" s="174"/>
    </row>
    <row r="377" spans="1:9" s="15" customFormat="1" ht="107.25" customHeight="1">
      <c r="A377" s="90">
        <v>6</v>
      </c>
      <c r="B377" s="71" t="s">
        <v>472</v>
      </c>
      <c r="C377" s="29"/>
      <c r="D377" s="29">
        <v>4274.25</v>
      </c>
      <c r="E377" s="29"/>
      <c r="F377" s="29"/>
      <c r="G377" s="29"/>
      <c r="H377" s="29"/>
      <c r="I377" s="174"/>
    </row>
    <row r="378" spans="1:9" s="41" customFormat="1" ht="180.75" customHeight="1" hidden="1">
      <c r="A378" s="22"/>
      <c r="B378" s="78"/>
      <c r="C378" s="40"/>
      <c r="D378" s="40"/>
      <c r="E378" s="40"/>
      <c r="F378" s="40"/>
      <c r="G378" s="40"/>
      <c r="H378" s="40"/>
      <c r="I378" s="86"/>
    </row>
    <row r="379" spans="1:9" s="15" customFormat="1" ht="252" customHeight="1">
      <c r="A379" s="52">
        <v>7</v>
      </c>
      <c r="B379" s="71" t="s">
        <v>473</v>
      </c>
      <c r="C379" s="29">
        <f>332.44373+68.31009</f>
        <v>400.75382</v>
      </c>
      <c r="D379" s="29"/>
      <c r="E379" s="29">
        <f>775.70203+159.3902</f>
        <v>935.09223</v>
      </c>
      <c r="F379" s="29"/>
      <c r="G379" s="29"/>
      <c r="H379" s="29"/>
      <c r="I379" s="53" t="s">
        <v>269</v>
      </c>
    </row>
    <row r="380" spans="1:9" s="15" customFormat="1" ht="171" customHeight="1">
      <c r="A380" s="52">
        <v>8</v>
      </c>
      <c r="B380" s="56" t="s">
        <v>276</v>
      </c>
      <c r="C380" s="29"/>
      <c r="D380" s="29">
        <v>359.20485</v>
      </c>
      <c r="E380" s="29"/>
      <c r="F380" s="29">
        <v>934.69</v>
      </c>
      <c r="G380" s="29"/>
      <c r="H380" s="29"/>
      <c r="I380" s="25" t="s">
        <v>381</v>
      </c>
    </row>
    <row r="381" spans="1:9" s="15" customFormat="1" ht="173.25" customHeight="1">
      <c r="A381" s="121">
        <v>9</v>
      </c>
      <c r="B381" s="56" t="s">
        <v>275</v>
      </c>
      <c r="C381" s="29">
        <v>216.45147</v>
      </c>
      <c r="D381" s="29"/>
      <c r="E381" s="29"/>
      <c r="F381" s="29"/>
      <c r="G381" s="29"/>
      <c r="H381" s="29"/>
      <c r="I381" s="129" t="s">
        <v>209</v>
      </c>
    </row>
    <row r="382" spans="1:9" s="15" customFormat="1" ht="192.75" customHeight="1">
      <c r="A382" s="90">
        <v>10</v>
      </c>
      <c r="B382" s="87" t="s">
        <v>271</v>
      </c>
      <c r="C382" s="29">
        <f>2000</f>
        <v>2000</v>
      </c>
      <c r="D382" s="29"/>
      <c r="E382" s="29"/>
      <c r="F382" s="29"/>
      <c r="G382" s="29"/>
      <c r="H382" s="29"/>
      <c r="I382" s="122" t="s">
        <v>270</v>
      </c>
    </row>
    <row r="383" spans="1:9" s="15" customFormat="1" ht="290.25" customHeight="1">
      <c r="A383" s="90">
        <v>11</v>
      </c>
      <c r="B383" s="79" t="s">
        <v>272</v>
      </c>
      <c r="C383" s="29">
        <v>210.7184</v>
      </c>
      <c r="D383" s="29"/>
      <c r="E383" s="29"/>
      <c r="F383" s="29"/>
      <c r="G383" s="29"/>
      <c r="H383" s="29"/>
      <c r="I383" s="175" t="s">
        <v>269</v>
      </c>
    </row>
    <row r="384" spans="1:9" s="15" customFormat="1" ht="99.75" customHeight="1">
      <c r="A384" s="90">
        <v>12</v>
      </c>
      <c r="B384" s="79" t="s">
        <v>273</v>
      </c>
      <c r="C384" s="29">
        <v>53.2</v>
      </c>
      <c r="D384" s="29"/>
      <c r="E384" s="29"/>
      <c r="F384" s="29"/>
      <c r="G384" s="29"/>
      <c r="H384" s="29"/>
      <c r="I384" s="175"/>
    </row>
    <row r="385" spans="1:9" s="15" customFormat="1" ht="141.75" customHeight="1">
      <c r="A385" s="90">
        <v>13</v>
      </c>
      <c r="B385" s="79" t="s">
        <v>274</v>
      </c>
      <c r="C385" s="29"/>
      <c r="D385" s="29">
        <v>1377.68905</v>
      </c>
      <c r="E385" s="29"/>
      <c r="F385" s="29"/>
      <c r="G385" s="29"/>
      <c r="H385" s="29"/>
      <c r="I385" s="130" t="s">
        <v>391</v>
      </c>
    </row>
    <row r="386" spans="1:9" s="15" customFormat="1" ht="207.75" customHeight="1">
      <c r="A386" s="90">
        <v>14</v>
      </c>
      <c r="B386" s="53" t="s">
        <v>474</v>
      </c>
      <c r="C386" s="80">
        <v>325.22054</v>
      </c>
      <c r="D386" s="29"/>
      <c r="E386" s="29"/>
      <c r="F386" s="29"/>
      <c r="G386" s="29"/>
      <c r="H386" s="29"/>
      <c r="I386" s="50" t="s">
        <v>268</v>
      </c>
    </row>
    <row r="387" spans="1:9" s="23" customFormat="1" ht="39" customHeight="1">
      <c r="A387" s="173" t="s">
        <v>10</v>
      </c>
      <c r="B387" s="173"/>
      <c r="C387" s="17">
        <f aca="true" t="shared" si="22" ref="C387:H387">SUM(C372:C386)</f>
        <v>7930.142779999999</v>
      </c>
      <c r="D387" s="17">
        <f t="shared" si="22"/>
        <v>6785.91299</v>
      </c>
      <c r="E387" s="17">
        <f t="shared" si="22"/>
        <v>935.09223</v>
      </c>
      <c r="F387" s="17">
        <f t="shared" si="22"/>
        <v>934.69</v>
      </c>
      <c r="G387" s="17">
        <f t="shared" si="22"/>
        <v>0</v>
      </c>
      <c r="H387" s="17">
        <f t="shared" si="22"/>
        <v>0</v>
      </c>
      <c r="I387" s="17"/>
    </row>
    <row r="388" spans="1:9" s="23" customFormat="1" ht="165" customHeight="1">
      <c r="A388" s="154" t="s">
        <v>101</v>
      </c>
      <c r="B388" s="154"/>
      <c r="C388" s="154"/>
      <c r="D388" s="154"/>
      <c r="E388" s="154"/>
      <c r="F388" s="154"/>
      <c r="G388" s="154"/>
      <c r="H388" s="154"/>
      <c r="I388" s="154"/>
    </row>
    <row r="389" spans="1:9" s="23" customFormat="1" ht="114.75" customHeight="1">
      <c r="A389" s="91">
        <v>1</v>
      </c>
      <c r="B389" s="53" t="s">
        <v>263</v>
      </c>
      <c r="C389" s="18">
        <f>D390+D391+D392+D393</f>
        <v>31374.4803</v>
      </c>
      <c r="D389" s="18"/>
      <c r="E389" s="17"/>
      <c r="F389" s="17"/>
      <c r="G389" s="17"/>
      <c r="H389" s="17"/>
      <c r="I389" s="125" t="s">
        <v>184</v>
      </c>
    </row>
    <row r="390" spans="1:9" s="23" customFormat="1" ht="213" customHeight="1">
      <c r="A390" s="91">
        <v>2</v>
      </c>
      <c r="B390" s="53" t="s">
        <v>264</v>
      </c>
      <c r="C390" s="18"/>
      <c r="D390" s="18">
        <v>534.8773</v>
      </c>
      <c r="E390" s="17"/>
      <c r="F390" s="17"/>
      <c r="G390" s="17"/>
      <c r="H390" s="17"/>
      <c r="I390" s="81" t="s">
        <v>102</v>
      </c>
    </row>
    <row r="391" spans="1:9" s="23" customFormat="1" ht="211.5" customHeight="1">
      <c r="A391" s="91">
        <v>3</v>
      </c>
      <c r="B391" s="53" t="s">
        <v>265</v>
      </c>
      <c r="C391" s="18"/>
      <c r="D391" s="18">
        <f>10782.622+8412.877+7021.155</f>
        <v>26216.654</v>
      </c>
      <c r="E391" s="17"/>
      <c r="F391" s="17"/>
      <c r="G391" s="17"/>
      <c r="H391" s="17"/>
      <c r="I391" s="81" t="s">
        <v>157</v>
      </c>
    </row>
    <row r="392" spans="1:9" s="23" customFormat="1" ht="223.5" customHeight="1">
      <c r="A392" s="91">
        <v>4</v>
      </c>
      <c r="B392" s="53" t="s">
        <v>266</v>
      </c>
      <c r="C392" s="18"/>
      <c r="D392" s="18">
        <v>1539.449</v>
      </c>
      <c r="E392" s="17"/>
      <c r="F392" s="17"/>
      <c r="G392" s="17"/>
      <c r="H392" s="17"/>
      <c r="I392" s="81" t="s">
        <v>103</v>
      </c>
    </row>
    <row r="393" spans="1:9" s="23" customFormat="1" ht="223.5" customHeight="1">
      <c r="A393" s="91">
        <v>5</v>
      </c>
      <c r="B393" s="53" t="s">
        <v>267</v>
      </c>
      <c r="C393" s="18"/>
      <c r="D393" s="18">
        <v>3083.5</v>
      </c>
      <c r="E393" s="17"/>
      <c r="F393" s="17"/>
      <c r="G393" s="17"/>
      <c r="H393" s="17"/>
      <c r="I393" s="81" t="s">
        <v>104</v>
      </c>
    </row>
    <row r="394" spans="1:9" s="23" customFormat="1" ht="39" customHeight="1">
      <c r="A394" s="173" t="s">
        <v>10</v>
      </c>
      <c r="B394" s="173"/>
      <c r="C394" s="17">
        <f>SUM(C389:C393)</f>
        <v>31374.4803</v>
      </c>
      <c r="D394" s="17">
        <f>SUM(D389:D393)</f>
        <v>31374.4803</v>
      </c>
      <c r="E394" s="17"/>
      <c r="F394" s="17"/>
      <c r="G394" s="17"/>
      <c r="H394" s="17"/>
      <c r="I394" s="17"/>
    </row>
    <row r="395" spans="1:9" ht="37.5">
      <c r="A395" s="167" t="s">
        <v>11</v>
      </c>
      <c r="B395" s="167"/>
      <c r="C395" s="21">
        <f>C109+C104+C25+C227+C54+C370+C302+C202+C99+C38+C387+C151+C147+C307+C362+C72+C220+C394+C323+C159+C328+C263+C12+C293+C231+C247+C332+C296</f>
        <v>2316156.4456582796</v>
      </c>
      <c r="D395" s="21">
        <f>D109+D104+D25+D227+D54+D370+D302+D202+D99+D38+D387+D151+D147+D307+D362+D72+D220+D394+D323+D159+D328+D263+D12+D293+D231+D247+D332+D296-0.4</f>
        <v>2316156.4259399995</v>
      </c>
      <c r="E395" s="21">
        <f>E109+E104+E25+E227+E54+E370+E302+E202+E99+E38+E387+E151+E147+E307+E362+E72+E220+E394+E323+E159+E328+E263+E12+E293+E231+E247+E332+E296</f>
        <v>468905.61577000003</v>
      </c>
      <c r="F395" s="21">
        <f>F109+F104+F25+F227+F54+F370+F302+F202+F99+F38+F387+F151+F147+F307+F362+F72+F220+F394+F323+F159+F328+F263+F12+F293+F231+F247+F332+F296</f>
        <v>315175.08705</v>
      </c>
      <c r="G395" s="21">
        <f>G109+G104+G25+G227+G54+G370+G302+G202+G99+G38+G387+G151+G147+G307+G362+G72+G220+G394+G323+G159+G328+G263+G12+G293+G231+G247+G332+G296</f>
        <v>114321.416</v>
      </c>
      <c r="H395" s="21">
        <f>H109+H104+H25+H227+H54+H370+H302+H202+H99+H38+H387+H151+H147+H307+H362+H72+H220+H394+H323+H159+H328+H263+H12+H293+H231+H247+H332+H296</f>
        <v>114321.416</v>
      </c>
      <c r="I395" s="16"/>
    </row>
    <row r="396" spans="7:8" ht="37.5">
      <c r="G396" s="5"/>
      <c r="H396" s="5">
        <f>H395-G395</f>
        <v>0</v>
      </c>
    </row>
  </sheetData>
  <sheetProtection/>
  <mergeCells count="215">
    <mergeCell ref="I261:I262"/>
    <mergeCell ref="B107:B108"/>
    <mergeCell ref="C107:C108"/>
    <mergeCell ref="D107:D108"/>
    <mergeCell ref="E107:E108"/>
    <mergeCell ref="F107:F108"/>
    <mergeCell ref="G107:G108"/>
    <mergeCell ref="H107:H108"/>
    <mergeCell ref="I106:I108"/>
    <mergeCell ref="B183:B184"/>
    <mergeCell ref="A9:A11"/>
    <mergeCell ref="I9:I11"/>
    <mergeCell ref="A12:B12"/>
    <mergeCell ref="A13:I13"/>
    <mergeCell ref="A2:I2"/>
    <mergeCell ref="A6:I6"/>
    <mergeCell ref="A7:A8"/>
    <mergeCell ref="I7:I8"/>
    <mergeCell ref="A14:A16"/>
    <mergeCell ref="I14:I16"/>
    <mergeCell ref="A17:A19"/>
    <mergeCell ref="I17:I19"/>
    <mergeCell ref="A25:B25"/>
    <mergeCell ref="A44:I44"/>
    <mergeCell ref="I320:I321"/>
    <mergeCell ref="I40:I41"/>
    <mergeCell ref="A26:I26"/>
    <mergeCell ref="I27:I31"/>
    <mergeCell ref="I34:I35"/>
    <mergeCell ref="A38:B38"/>
    <mergeCell ref="A39:I39"/>
    <mergeCell ref="I32:I33"/>
    <mergeCell ref="I45:I48"/>
    <mergeCell ref="A46:A48"/>
    <mergeCell ref="B46:B48"/>
    <mergeCell ref="C46:C48"/>
    <mergeCell ref="D46:D48"/>
    <mergeCell ref="G46:G48"/>
    <mergeCell ref="H46:H48"/>
    <mergeCell ref="E46:E48"/>
    <mergeCell ref="F46:F48"/>
    <mergeCell ref="G49:G50"/>
    <mergeCell ref="H49:H50"/>
    <mergeCell ref="I49:I50"/>
    <mergeCell ref="A51:I51"/>
    <mergeCell ref="I52:I53"/>
    <mergeCell ref="E49:E50"/>
    <mergeCell ref="F49:F50"/>
    <mergeCell ref="C49:C50"/>
    <mergeCell ref="D49:D50"/>
    <mergeCell ref="A72:B72"/>
    <mergeCell ref="A73:I73"/>
    <mergeCell ref="I77:I78"/>
    <mergeCell ref="I83:I84"/>
    <mergeCell ref="I58:I59"/>
    <mergeCell ref="A54:B54"/>
    <mergeCell ref="A55:I55"/>
    <mergeCell ref="I93:I94"/>
    <mergeCell ref="A99:B99"/>
    <mergeCell ref="A100:I100"/>
    <mergeCell ref="A101:A102"/>
    <mergeCell ref="I101:I102"/>
    <mergeCell ref="I95:I98"/>
    <mergeCell ref="A109:B109"/>
    <mergeCell ref="A110:I110"/>
    <mergeCell ref="I111:I114"/>
    <mergeCell ref="I118:I120"/>
    <mergeCell ref="I142:I144"/>
    <mergeCell ref="A104:B104"/>
    <mergeCell ref="A105:I105"/>
    <mergeCell ref="A106:A107"/>
    <mergeCell ref="I139:I141"/>
    <mergeCell ref="A159:B159"/>
    <mergeCell ref="A147:B147"/>
    <mergeCell ref="A148:I148"/>
    <mergeCell ref="A149:A150"/>
    <mergeCell ref="B149:B150"/>
    <mergeCell ref="I149:I150"/>
    <mergeCell ref="I145:I146"/>
    <mergeCell ref="G164:G165"/>
    <mergeCell ref="H164:H165"/>
    <mergeCell ref="A142:A144"/>
    <mergeCell ref="F164:F165"/>
    <mergeCell ref="A151:B151"/>
    <mergeCell ref="A152:I152"/>
    <mergeCell ref="A153:A154"/>
    <mergeCell ref="I153:I154"/>
    <mergeCell ref="A155:A156"/>
    <mergeCell ref="I164:I165"/>
    <mergeCell ref="I176:I177"/>
    <mergeCell ref="A202:B202"/>
    <mergeCell ref="A203:I203"/>
    <mergeCell ref="G216:G217"/>
    <mergeCell ref="H216:H217"/>
    <mergeCell ref="A216:A217"/>
    <mergeCell ref="C164:C165"/>
    <mergeCell ref="D164:D165"/>
    <mergeCell ref="E164:E165"/>
    <mergeCell ref="A220:B220"/>
    <mergeCell ref="A221:I221"/>
    <mergeCell ref="A222:A223"/>
    <mergeCell ref="I222:I223"/>
    <mergeCell ref="E216:E217"/>
    <mergeCell ref="F216:F217"/>
    <mergeCell ref="B216:B217"/>
    <mergeCell ref="C216:C217"/>
    <mergeCell ref="D216:D217"/>
    <mergeCell ref="I216:I217"/>
    <mergeCell ref="A227:B227"/>
    <mergeCell ref="A228:I228"/>
    <mergeCell ref="I229:I230"/>
    <mergeCell ref="A231:B231"/>
    <mergeCell ref="A232:I232"/>
    <mergeCell ref="I233:I234"/>
    <mergeCell ref="A253:A254"/>
    <mergeCell ref="I253:I254"/>
    <mergeCell ref="A255:A256"/>
    <mergeCell ref="I255:I256"/>
    <mergeCell ref="I235:I236"/>
    <mergeCell ref="A247:B247"/>
    <mergeCell ref="A248:I248"/>
    <mergeCell ref="A249:A252"/>
    <mergeCell ref="I249:I252"/>
    <mergeCell ref="I276:I280"/>
    <mergeCell ref="A281:A282"/>
    <mergeCell ref="I281:I282"/>
    <mergeCell ref="A257:A260"/>
    <mergeCell ref="I257:I260"/>
    <mergeCell ref="A263:B263"/>
    <mergeCell ref="A264:I264"/>
    <mergeCell ref="A265:A274"/>
    <mergeCell ref="I265:I275"/>
    <mergeCell ref="A261:A262"/>
    <mergeCell ref="A287:A288"/>
    <mergeCell ref="A293:B293"/>
    <mergeCell ref="A297:I297"/>
    <mergeCell ref="I287:I288"/>
    <mergeCell ref="I283:I284"/>
    <mergeCell ref="A285:A286"/>
    <mergeCell ref="I285:I286"/>
    <mergeCell ref="A283:A284"/>
    <mergeCell ref="A296:B296"/>
    <mergeCell ref="A294:I294"/>
    <mergeCell ref="A309:A310"/>
    <mergeCell ref="I309:I310"/>
    <mergeCell ref="A304:A306"/>
    <mergeCell ref="I298:I299"/>
    <mergeCell ref="A302:B302"/>
    <mergeCell ref="A303:I303"/>
    <mergeCell ref="A307:B307"/>
    <mergeCell ref="A308:I308"/>
    <mergeCell ref="I304:I306"/>
    <mergeCell ref="A328:B328"/>
    <mergeCell ref="A329:I329"/>
    <mergeCell ref="A330:A331"/>
    <mergeCell ref="I330:I331"/>
    <mergeCell ref="A311:A312"/>
    <mergeCell ref="I311:I312"/>
    <mergeCell ref="A323:B323"/>
    <mergeCell ref="A324:I324"/>
    <mergeCell ref="A325:A327"/>
    <mergeCell ref="I325:I327"/>
    <mergeCell ref="A332:B332"/>
    <mergeCell ref="A333:I333"/>
    <mergeCell ref="A334:A337"/>
    <mergeCell ref="I334:I337"/>
    <mergeCell ref="A338:A339"/>
    <mergeCell ref="I338:I339"/>
    <mergeCell ref="A340:A343"/>
    <mergeCell ref="B340:B343"/>
    <mergeCell ref="I340:I343"/>
    <mergeCell ref="A344:A345"/>
    <mergeCell ref="I344:I345"/>
    <mergeCell ref="A346:A347"/>
    <mergeCell ref="I346:I347"/>
    <mergeCell ref="A370:B370"/>
    <mergeCell ref="I374:I377"/>
    <mergeCell ref="A371:I371"/>
    <mergeCell ref="I372:I373"/>
    <mergeCell ref="I366:I367"/>
    <mergeCell ref="I348:I349"/>
    <mergeCell ref="A350:A352"/>
    <mergeCell ref="I350:I351"/>
    <mergeCell ref="A353:A355"/>
    <mergeCell ref="A348:A349"/>
    <mergeCell ref="A362:B362"/>
    <mergeCell ref="A388:I388"/>
    <mergeCell ref="A394:B394"/>
    <mergeCell ref="I289:I290"/>
    <mergeCell ref="F358:F359"/>
    <mergeCell ref="E358:E359"/>
    <mergeCell ref="I383:I384"/>
    <mergeCell ref="A387:B387"/>
    <mergeCell ref="A363:I363"/>
    <mergeCell ref="I364:I365"/>
    <mergeCell ref="A145:A146"/>
    <mergeCell ref="I56:I57"/>
    <mergeCell ref="I60:I61"/>
    <mergeCell ref="I64:I65"/>
    <mergeCell ref="A395:B395"/>
    <mergeCell ref="A289:A290"/>
    <mergeCell ref="A157:A158"/>
    <mergeCell ref="A356:A361"/>
    <mergeCell ref="B358:B359"/>
    <mergeCell ref="D358:D359"/>
    <mergeCell ref="C358:C359"/>
    <mergeCell ref="I358:I359"/>
    <mergeCell ref="I157:I158"/>
    <mergeCell ref="A160:I160"/>
    <mergeCell ref="A164:A165"/>
    <mergeCell ref="B164:B165"/>
    <mergeCell ref="H358:H359"/>
    <mergeCell ref="G358:G359"/>
    <mergeCell ref="I161:I162"/>
    <mergeCell ref="A161:A162"/>
  </mergeCells>
  <printOptions horizontalCentered="1"/>
  <pageMargins left="0.15748031496062992" right="0.15748031496062992" top="0.15748031496062992" bottom="0.2755905511811024" header="0.15748031496062992" footer="0.11811023622047245"/>
  <pageSetup fitToHeight="40" horizontalDpi="600" verticalDpi="600" orientation="landscape" paperSize="8" scale="40" r:id="rId1"/>
  <headerFooter>
    <oddFooter>&amp;C&amp;26&amp;P</oddFooter>
  </headerFooter>
  <rowBreaks count="25" manualBreakCount="25">
    <brk id="16" max="8" man="1"/>
    <brk id="25" max="8" man="1"/>
    <brk id="38" max="8" man="1"/>
    <brk id="43" max="8" man="1"/>
    <brk id="50" max="8" man="1"/>
    <brk id="72" max="8" man="1"/>
    <brk id="92" max="8" man="1"/>
    <brk id="104" max="8" man="1"/>
    <brk id="144" max="8" man="1"/>
    <brk id="159" max="8" man="1"/>
    <brk id="202" max="8" man="1"/>
    <brk id="215" max="8" man="1"/>
    <brk id="225" max="8" man="1"/>
    <brk id="244" max="8" man="1"/>
    <brk id="254" max="8" man="1"/>
    <brk id="263" max="8" man="1"/>
    <brk id="280" max="8" man="1"/>
    <brk id="293" max="8" man="1"/>
    <brk id="310" max="8" man="1"/>
    <brk id="323" max="8" man="1"/>
    <brk id="332" max="8" man="1"/>
    <brk id="343" max="8" man="1"/>
    <brk id="347" max="8" man="1"/>
    <brk id="352" max="8" man="1"/>
    <brk id="3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</cp:lastModifiedBy>
  <cp:lastPrinted>2019-11-26T12:03:11Z</cp:lastPrinted>
  <dcterms:created xsi:type="dcterms:W3CDTF">2014-10-15T16:40:59Z</dcterms:created>
  <dcterms:modified xsi:type="dcterms:W3CDTF">2019-11-27T14:43:03Z</dcterms:modified>
  <cp:category/>
  <cp:version/>
  <cp:contentType/>
  <cp:contentStatus/>
</cp:coreProperties>
</file>