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8" yWindow="65524" windowWidth="14340" windowHeight="12792" activeTab="0"/>
  </bookViews>
  <sheets>
    <sheet name="Лист 1" sheetId="1" r:id="rId1"/>
  </sheet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1'!$4:$4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1'!$A$1:$I$506</definedName>
  </definedNames>
  <calcPr fullCalcOnLoad="1"/>
</workbook>
</file>

<file path=xl/sharedStrings.xml><?xml version="1.0" encoding="utf-8"?>
<sst xmlns="http://schemas.openxmlformats.org/spreadsheetml/2006/main" count="830" uniqueCount="683">
  <si>
    <t>тыс. рублей</t>
  </si>
  <si>
    <t>№ п/п</t>
  </si>
  <si>
    <t>Направление расходов</t>
  </si>
  <si>
    <t>Предложения по сокращению расходов
(2021 год)</t>
  </si>
  <si>
    <t>Предложения по увеличению расходов 
(2021 год)</t>
  </si>
  <si>
    <t>Предложения по сокращению расходов
(2022 год)</t>
  </si>
  <si>
    <t>Предложения по увеличению расходов 
(2022 год)</t>
  </si>
  <si>
    <t>Итого:</t>
  </si>
  <si>
    <t>ВСЕГО:</t>
  </si>
  <si>
    <t>Предложения по перераспределению средств в расходной части областного бюджета в 2021-2023 годах в пределах общего объема бюджетных ассигнований, 
предусмотренных главным распорядителям средств областного бюджета</t>
  </si>
  <si>
    <t>Предложения по сокращению расходов
(2023 год)</t>
  </si>
  <si>
    <t>Предложения по увеличению расходов 
(2023 год)</t>
  </si>
  <si>
    <t>Министерство лесного хозяйства, охраны окружающей среды и природопользования Самарской области</t>
  </si>
  <si>
    <t>Министерство экономического развития и инвестиций Самарской области</t>
  </si>
  <si>
    <t>Здания и сооружения промышленно-производственного комплекса, 2-го этапа строительства на территории особой экономической зоны промышленно-производственного типа на территории городского округа Тольятти Самарской области</t>
  </si>
  <si>
    <t>Министерство управления финансами Самарской области
Департамент по вопросам общественной безопасности Самарской области
Департамент ветеринарии Самарской области</t>
  </si>
  <si>
    <t>Резервный фонд Правительства Самарской области (МУФ)</t>
  </si>
  <si>
    <t>Сокращение нераспределенного остатка средств резервного фонда (МУФ)</t>
  </si>
  <si>
    <t>Предоставление департаменту по вопросам общественной безопасности Самарской области бюджетных ассигнований за счет средств резервного фонда Правительства Самарской области</t>
  </si>
  <si>
    <t>Предоставление департаменту ветеринарии Самарской области бюджетных ассигнований за счет средств резервного фонда Правительства Самарской области</t>
  </si>
  <si>
    <t>Министерство сельского хозяйства и продовольствия Самарской области</t>
  </si>
  <si>
    <t>Обеспечение деятельности министерства сельского хозяйства и продовольствия Самарской области</t>
  </si>
  <si>
    <t>Предоставление субсидий за счет средств областного бюджета производителям масла подсолнечного, осуществляющим деятельность на территории Самарской области, на возмещение части затрат на производство и реализацию рафинированного бутилированного масла подсолнечного в организации  розничной торговли</t>
  </si>
  <si>
    <t>Министерство транспорта и автомобильных дорог Самарской области</t>
  </si>
  <si>
    <t>Итого</t>
  </si>
  <si>
    <t>Предоставление в 2021 году субсидий из областного бюджета местным бюджетам в целях софинансирования расходных обязательств г.о. и м.р., направленных на реализацию полномочий органов местного самоуправления муниципальных образований по созданию условий для предоставления транспортных услуг населению и организации транспортного обслуживания населения в границах г.о и м.р. (COVID-19)</t>
  </si>
  <si>
    <t>Оказание услуг по перевозке пассажиров и их багажа внутренним водным транспортом общего пользования на территории Самарской области в межнавигационный период</t>
  </si>
  <si>
    <t xml:space="preserve">Оказание услуг по перевозке пассажиров и их багажа внутренним водным транспортом общего пользования на территории Самарской области в навигационный период </t>
  </si>
  <si>
    <t>Субсидии юридическим лицам, осуществляющим свою деятельность на территории Самарской области, в целях возмещения недополученных доходов в связи с оказанием ими в сфере железнодорожного транспорта пригородного сообщения услуг по перевозке пассажиров по утвержденным органом, уполномоченным в области государственного регулирования цен (тарифов), тарифам</t>
  </si>
  <si>
    <t>Субсидии транспортным организациям, в целях возмещения недополученных в предыдущем и (или) текущем финансовых годах доходов в связи с обеспечением равной доступности услуг общественного транспорта</t>
  </si>
  <si>
    <t>Министерство образования и науки Самарской области</t>
  </si>
  <si>
    <t>Финансовое обеспечение проведения лабораторных исследований сотрудников лагерей дневного пребывания детей, организованных на базе подведомственных школ</t>
  </si>
  <si>
    <t>Субсидии частным детским садам</t>
  </si>
  <si>
    <t>Субвенция г.о. Самара на общее образование детей</t>
  </si>
  <si>
    <t>Резерв минобразования на увеличение фонда оплаты труда определенным указами Президента РФ 2012 года отдельным категориям работников</t>
  </si>
  <si>
    <t>Целевые субсидии государственным  учреждениям дошкольного образования в связи с увеличением ежемесячных доплат с 3700 до 5000 руб.</t>
  </si>
  <si>
    <t>Субвенции г.о. Самара и Тольятти в связи с увеличением ежемесячных доплат педагогическим работникам дошкольного образования с 3700 до 5000 руб.</t>
  </si>
  <si>
    <t>Оказание финансовой поддержки деятельности некоммерческой организации - Ассоциации вузов Самарской области</t>
  </si>
  <si>
    <t>Предоставление субсидий местным бюджетам на проведение капитального ремонта зданий образовательных учреждений, находящихся в муниципальной собственности</t>
  </si>
  <si>
    <t>Предоставление субсидий государственным учреждениям среднего профессионального образования на обустройство и приспособление в целях обеспечения совместного обучения инвалидов и лиц, не имеющих нарушений в развитии</t>
  </si>
  <si>
    <t>Проведение мероприятий, направленных на обеспечение комплексной и пожарной безопасности государственных учреждений</t>
  </si>
  <si>
    <t>Организация и проведение на территории Самарской области Молодежного форума Приволжского федерального округа "iВолга"</t>
  </si>
  <si>
    <t>Предоставление субсидии НКО на реализацию отдельных мероприятий в рамках Года науки и технологий в Российской Федерации</t>
  </si>
  <si>
    <t>Министерство управления финансами Самарской области
Министерство спорта Самарской области</t>
  </si>
  <si>
    <t>Приобретения оборудования для комплектования спортивных залов в муниципальных районах</t>
  </si>
  <si>
    <t>Министерство спорта Самарской области</t>
  </si>
  <si>
    <t>Министерство здравоохранения Самарской области</t>
  </si>
  <si>
    <t>Резерв на увеличение фонда оплаты труда отдельных категорий работников организаций в Самарской области, финансирование которых осуществляется за счет средств областного бюджета, в целях реализации указов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годы», от 28.12.2012 № 1688 «О некоторых мерах по реализации государственной политики в сфере защиты детей-сирот и детей, оставшихся без попечения родителей»</t>
  </si>
  <si>
    <t>Ежемесячные стимулирующие выплаты старшим врачам оперативного отдела станций скорой медицинской помощи</t>
  </si>
  <si>
    <t>Оказание специализированной медицинской помощи населению Самарской области за пределами Самарской области</t>
  </si>
  <si>
    <t>Обеспечение деятельности министерства здравоохранения Самарской области</t>
  </si>
  <si>
    <t>Итого по ГРБС:</t>
  </si>
  <si>
    <t>Министерство управления финансами Самарской области
Министерство здравоохранения Самарской области</t>
  </si>
  <si>
    <t>Зарезервированные бюджетные ассигнования (МУФ)</t>
  </si>
  <si>
    <t>Осуществление единовременных выплат стимулирующего характера медицинским и иным работникам государственных бюджетных учреждений, подведомственных министерству здравоохранения Самарской области, оказывающим медицинскую помощь (участвующим в оказании медицинской помощи,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</si>
  <si>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 xml:space="preserve">Оснащение центров амбулаторной онкологической помощи </t>
  </si>
  <si>
    <t>Проведение капитального ремонта и подготовку помещений для размещения двух центров амбулаторной онкологической помощи</t>
  </si>
  <si>
    <t>Организация и обеспечение лекарственными препаратами, специализированными продуктами лечебного питания для детей, медицинскими изделиями</t>
  </si>
  <si>
    <t>Оснащение возведенных модульных зданий амбулаторий и офисов врача общей практики, фельдшерско-акушерских пунктов оборудованием, инструментарием, мебелью и мягким инвентарем</t>
  </si>
  <si>
    <t>Приобретение лекарственных препаратов для ковидных стационаров</t>
  </si>
  <si>
    <t>Заработная плата медицинских работников, осуществляющих деятельность в системе ОМС, для доведения уровня средней заработной платы до уровня 2019 года</t>
  </si>
  <si>
    <t xml:space="preserve">Организации работы ГКУ СО "Самарафармация"  по проведению вакцинации населения региона от новой коронавирусной инфекции и реализации иных мероприятий по борьбе с новой коронавирусной инфекцией 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</si>
  <si>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</si>
  <si>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 xml:space="preserve">Демонтаж и утилизация медицинского оборудования  </t>
  </si>
  <si>
    <t>Утилизация демонтированных аппаратов брахитерапии для ГБУЗ СО «Тольяттинская городская клиническая больница № 5», ГБУЗ «Самарский областной клинический онкологический диспансер», в целях обеспечения возможности монтажа нового оборудования, планируемого к поставке в 2021 году в рамках региональной составляющей федерального проекта "Борьба с онкологическими заболеваниями"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</si>
  <si>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</si>
  <si>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Проведение обязательных периодических медицинских осмотров (обследований) работников государственных образовательных учреждений Самарской области и государственных бюджетных учреждений Самарской области - центров психолого-педагогической, медицинской и социальной помощи</t>
  </si>
  <si>
    <t>Модернизация систем кислородоснабжения ковидных госпиталей</t>
  </si>
  <si>
    <t>Министерство управления финансами Самарской области
Министерство образования и науки Самарской области</t>
  </si>
  <si>
    <t>Министерство имущественных отношений Самарской области</t>
  </si>
  <si>
    <t>Обеспечение деятельности министерства имущественных отношений Самарской области</t>
  </si>
  <si>
    <t>Исполнение судебных актов</t>
  </si>
  <si>
    <t>Министерство культуры Самарской области</t>
  </si>
  <si>
    <t>Департамент по вопросам общественной безопасности Самарской области</t>
  </si>
  <si>
    <t>Обеспечение деятельности противопожарной службы Самарской области</t>
  </si>
  <si>
    <t>Департамент ценового и тарифного регулирования Самарской области</t>
  </si>
  <si>
    <t>Обеспечение деятельности департамента ценового и тарифного регулирования Самарской области</t>
  </si>
  <si>
    <t>Предоставление субсидий государственному бюджетному учреждению Самарской области «Информационно-технический центр ценообразования» на сопровождение и обслуживание регионального сегмента ЕИАС ФАС России</t>
  </si>
  <si>
    <t>Предоставление субсидий некоммерческим организациям на выполнение комплекса работ по организации и проведению на территории Самарской области мероприятий в сфере инвестиционной деятельности</t>
  </si>
  <si>
    <t>Здания и сооружения производственно-логистического центра на территории особой экономической зоны промышленно-производственного типа на территории муниципального района Ставропольский Самарской области</t>
  </si>
  <si>
    <t>Министерство управления финансами Самарской области
Министерство экономического развития и инвестиций Самарской области</t>
  </si>
  <si>
    <t>Министерство промышленности и торговли Самарской области</t>
  </si>
  <si>
    <t>Министерство управления финансами Самарской области
Министерство имущественных отношений Самарской области</t>
  </si>
  <si>
    <t>Обеспечение и проведение оценки движимого и недвижимого имущества Самарской области</t>
  </si>
  <si>
    <t>Организация работ по подготовке документов, необходимых для государственной регистрации права собственности Самарской области на объекты недвижимости, являющиеся собственностью Самарской области, включая земельные участки</t>
  </si>
  <si>
    <t>Министерство управления финансами Самарской области
Министерство сельского хозяйства и продовольствия Самарской области</t>
  </si>
  <si>
    <t>Осуществление работ по обследованию и оценке 
технического состояния строительных конструкций зданий, выполнение проектно-изыскательских 
работ и (или) работ по капитальному 
ремонту зданий (помещений) 
государственных учреждений культуры</t>
  </si>
  <si>
    <t>Министерство социально-демографической и семейной политики Самарской области</t>
  </si>
  <si>
    <t xml:space="preserve">Предоставление субсидии юридическому лицу (за исключением государственного (муниципального) учреждения) в целях возмещения затрат в связи с организацией отдыха и оздоровления детей, проживающих на территории Самарской области, в том числе детей, находящихся в трудной жизненной ситуации, на объекте концессионного соглашения о реконструкции, завершении строительства и эксплуатации земельно-имущественного комплекса, расположенного по адресу: Краснодарский край, город-курорт Анапа, Пионерский проспект, д.8, для осуществления деятельности по организации оздоровления, отдыха и занятости детей </t>
  </si>
  <si>
    <t xml:space="preserve">Организация мероприятий по отдыху и оздоровлению детей, находящихся в трудной жизненной ситуации, детей-сирот, детей, оставшихся без попечения родителей, а также организация и обеспечение оздоровления законных представителей, сопровождающих детей в возрасте от 4 до 14 лет включительно, находящихся в трудной жизненной ситуации, детей-сирот, детей, оставшихся без попечения родителей, проживающих в Самарской области и нуждающихся в уходе и сопровождении, в оздоровительных учреждениях санаторного типа «Мать и дитя»
</t>
  </si>
  <si>
    <t>Министерство управления финансами Самарской области
Министерство социально-демографической и семейной политики Самарской области</t>
  </si>
  <si>
    <t>Министерство строительства Самарской области</t>
  </si>
  <si>
    <t>Обеспечение деятельности министерства строительства Самарской области</t>
  </si>
  <si>
    <t>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</t>
  </si>
  <si>
    <t>Подготовка и утверждение документации по планировке территории для размещения объектов регионального значения</t>
  </si>
  <si>
    <t xml:space="preserve">Предоставление субсидий местным бюджетам на реализацию мероприятий по переселению граждан из аварийного жилищного фонда  </t>
  </si>
  <si>
    <t>Оформление исходно-разрешительной документации для объектов капитального строительства, расположенных на территории Самарской области и финансируемых за счет средств областного бюджета</t>
  </si>
  <si>
    <t>Исполнение актов органов государственной власти</t>
  </si>
  <si>
    <t>Строительство школы в границах пр.Масленникова, ул.Ново-Садовой, Н.Панова, Скляренко в Октябрьском районе городского округа Самара (775 мест)</t>
  </si>
  <si>
    <t>Школа г.о. Самара (ЗИМ) 1500 мест</t>
  </si>
  <si>
    <t>Школа мкр. "Кошелев" 1360 мест</t>
  </si>
  <si>
    <t>Проектирование и реконструкция административного здания Нефтегорской центральной районной больницы (пристрой)</t>
  </si>
  <si>
    <t>Детский сад № 9 общеразвивающего вида на 300 мест с бассейном, трансформаторная подстанция, котельная, расположенные по адресу: Самарская область, Волжский район, сельское поселение Лопатино, поселок Придорожный, микрорайон «Южный город»</t>
  </si>
  <si>
    <t>Здание по адресу: ул. Подшипниковая, д. 27 в Октябрьском районе</t>
  </si>
  <si>
    <t>Строительство Дома культуры п. Глушицкий муниципального района Большечерниговский</t>
  </si>
  <si>
    <t>Строительство культурно-досугового центра сельского поселения Тимашево муниципального района Кинель-Черкасский</t>
  </si>
  <si>
    <t>Детский сад на 130 мест в с. Ягодное</t>
  </si>
  <si>
    <t>Предоставление субсидии в виде имущественного взноса Самарской области в имущество публично-правовой компании "Фонд защиты прав граждан - участников долевого строительства"</t>
  </si>
  <si>
    <t>Строительство нового корпуса музейно-выставочного центра «Самара Космическая» с планетарием по адресу: г. Самара, Октябрьский район, проспект Ленина</t>
  </si>
  <si>
    <t>Строительство коллектора дождевой канализации «Орлов овраг» (этап I)</t>
  </si>
  <si>
    <t>Проектирование и реконструкция поликлиники Самарской областной клинической больницы № 2 по адресу: г.Самара, ул.Л.Толстого, д.59</t>
  </si>
  <si>
    <t>Проектирование и реконструкция набережной Автозаводского района городского округа Тольятти</t>
  </si>
  <si>
    <t>Выплата денежной компенсации пострадавшим участникам долевого строительства</t>
  </si>
  <si>
    <t>Предоставление субсидии некоммерческой организации - фонду "Самарский региональный фонд защиты прав граждан - участников долевого строительства" на финансовое обеспечение деятельности</t>
  </si>
  <si>
    <t>Поликлиника на 700 посещений в смену в пос. "Волгарь" Куйбышевского района г. Самара</t>
  </si>
  <si>
    <t>Проектирование, реставрация и приспособление для современного использования здания ГБУК «Самарский академический театр драмы имени М.Горького», расположенного по адресу: г. Самара, площадь Чапаева, д. 1</t>
  </si>
  <si>
    <t xml:space="preserve">Министерство строительства Самарской области
Министерство образования и науки Самарской области, </t>
  </si>
  <si>
    <t>Департамент (представительство Самарской области) по взаимодействию с федеральными органами государственной власти</t>
  </si>
  <si>
    <t>Обеспечение деятельности государственного казенного учреждения Самарской области «Служба эксплуатации зданий и транспортного обеспечения»</t>
  </si>
  <si>
    <t>Обеспечение деятельности департамента (представительства Самарской области) по взаимодействию с федеральными органами государственной власти</t>
  </si>
  <si>
    <t>Министерство труда, занятости и миграционной политики Самарской области</t>
  </si>
  <si>
    <t>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</t>
  </si>
  <si>
    <t>Предоставление субсидии АУ ДПО СО «Региональный исследовательский центр» на иные цели</t>
  </si>
  <si>
    <t>Департамент охоты и рыболовства Самарской области</t>
  </si>
  <si>
    <t>Предоставление субсидий на поддержку профессиональных спортивных клубов</t>
  </si>
  <si>
    <t>Общеобразовательная школа на 950 мест, расположенная по адресу Самарская обл, г. Самара, Кировский район, Московское шоссе (19 км), 5-я линия (94 военная часть)</t>
  </si>
  <si>
    <t>Министерство управления финансами Самарской области</t>
  </si>
  <si>
    <t>Предоставление социальных выплат ветеранам Великой Отечественной войны 1941–1945 годов, вдовам инвалидов и участников Великой Отечественной войны 1941–1945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мероприятий, направленных на улучшение условий их проживания</t>
  </si>
  <si>
    <t>Капитальный ремонт водонапорной башни 50м3 на водозаборе №3 по ул. Лесная в с. Хворостянка м.р. Хворостянский Самарской области</t>
  </si>
  <si>
    <t>Капитальный ремонт водонапорной башни 25 м3 по ул. Школьная в с. Романовка м.р. Хворостянский Самарской области</t>
  </si>
  <si>
    <t>Капитальный ремонт сетей холодного водоснабжения в п. Березовая Роща, с.п. Прогресс  м.р. Хворостянский Самарской области</t>
  </si>
  <si>
    <t>Проведение проектных работ по объекту «Реконструкция водопроводных сетей с. Ширяево г.о. Жигулевск»</t>
  </si>
  <si>
    <t>Капитальный ремонт водозабора с подводящими сетями водоснабжения в м.р. Сергиевский</t>
  </si>
  <si>
    <t>Предоставление субсидий из областного бюджета некоммерческим организациям в целях финансирования расходов на оплату государственной пошлины</t>
  </si>
  <si>
    <t>Министерство управления финансами Самарской области
Министерство строительства Самарской области</t>
  </si>
  <si>
    <t>Министерство управления финансами Самарской области
Министерство энергетики и жилищно-коммунального хозяйства Самарской области</t>
  </si>
  <si>
    <t>Строительство модульной котельной в п. Серноводск  ул. Советская, установленной мощностью 0,3МВт</t>
  </si>
  <si>
    <t>Счётная палата Самарской области</t>
  </si>
  <si>
    <t>Министерство управления финансами Самарской области
Самарская Губернская Дума</t>
  </si>
  <si>
    <t>Обеспечение деятельности Самарской Губернской Думы.</t>
  </si>
  <si>
    <t>Министерство управления финансами Самарской области
Департамент информационных технологий и связи Самарской области</t>
  </si>
  <si>
    <t>Предоставление субсидии на выполнение государственного задания ГБУ Самарской области «Цифровой регион»</t>
  </si>
  <si>
    <t>Министерство управления финансами Самарской области
Служба мировых судей Самарской области</t>
  </si>
  <si>
    <t xml:space="preserve">Обеспечение деятельности ГКУСО "Агентство по обеспечению деятельности мировых судей Самарской области" </t>
  </si>
  <si>
    <t>Министерство управления финансами Самарской области
Министерство труда, занятости и миграционной политики Самарской области</t>
  </si>
  <si>
    <t xml:space="preserve">Предоставление субсидий некоммерческим организациям, не являющимся государственными (муниципальными) учреждениями, на подготовку и проведение социально значимых, научно-практических, социально-культурных мероприятий </t>
  </si>
  <si>
    <t>Министерство управления финансами Самарской области
Департамент управления делами Губернатора Самарской области и Правительства Самарской области</t>
  </si>
  <si>
    <t xml:space="preserve">Обеспечение деятельности государственного казенного учреждения Самарской области «Служба эксплуатации зданий и сооружений» </t>
  </si>
  <si>
    <t>Информационное сопровождение и освещение в средствах массовой информации культурно-просветительских, историко-краеведческих, социально значимых мероприятий, в том числе мероприятий направленных на улучшение инвестиционной и
туристической привлекательности региона и имеющих положительный резонанс среди жителей Самарской области</t>
  </si>
  <si>
    <t>Организация мероприятий, связанных с проведением совещания Секретаря Совета Безопасности Российской Федерации и полномочного представителя Президента Российской Федерации в Приволжском федеральном округе</t>
  </si>
  <si>
    <t>Подготовка и проведение выборов депутатов Самарской Губернской Думы</t>
  </si>
  <si>
    <t>Выполнение проектных работ по объекту "Реконструкция Красноармейского группового водопровода от п. Осинки ПК 44 до п. Гражданский муниципального района Красноармейский Самарской области"</t>
  </si>
  <si>
    <t>Строительство модульной котельной в п. Серноводск ул. Калинина муниципального района Сергиевский, установленной мощностью 2,18 МВт, расположенной по адресу: Самарская область, Сергиевский район,  п. Серноводск, ул. Калинина,д.24А</t>
  </si>
  <si>
    <t>Строительство модульной котельной в п. Серноводск ул. Революции, муниципального района Сергиевский, установленной мощностью 0,77 МВт, расположенной по адресу: Самарская область, Сергиевский район, п. Серноводск, ул. Советская, д. 74А</t>
  </si>
  <si>
    <t>Предоставление субсидий некоммерческим организациям на проведение общественно значимых информационно-разъяснительных мероприятий для населения Самаркой области</t>
  </si>
  <si>
    <t>Министерство управления финансами Самарской области
Министерство культуры Самарской области</t>
  </si>
  <si>
    <t>Всего в рамках дорожного фонда:</t>
  </si>
  <si>
    <t>в том числе:</t>
  </si>
  <si>
    <t>Предоставление субсидий некоммерческим организациям, не являющимся государственными (муниципальными) учреждениями, на финансирование их текущей деятельности</t>
  </si>
  <si>
    <t>Управление государственной охраны объектов культурного наследия Самарской области</t>
  </si>
  <si>
    <t>Осуществление ежемесячной выплаты в связи с рождением (усыновлением) первого ребенка ВР 244</t>
  </si>
  <si>
    <t>Осуществление ежемесячной выплаты в связи с рождением (усыновлением) первого ребенка ВР 313</t>
  </si>
  <si>
    <t>Министерство управления финансами Самарской области
Избирательная комиссия Самарской области</t>
  </si>
  <si>
    <t>Предоставление департаменту управления делами Губернатора Самарской области и Правительства 
Самарской области  бюджетных ассигнований за счет средств резервного фонда Правительства Самарской области</t>
  </si>
  <si>
    <t>Организация и проведение на территории Самарской области Молодежного форума Приволжского федерального округа «iВолга»</t>
  </si>
  <si>
    <t>Субсидии частным школам</t>
  </si>
  <si>
    <t>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</t>
  </si>
  <si>
    <t>Предоставление субсидий государственному бюджетному учреждению Самарской области «Самаралес» на выполнение государственного задания</t>
  </si>
  <si>
    <t>Приобретение учебников федерального комплекта</t>
  </si>
  <si>
    <t>Приобретение основных средств для государственных образовательных учреждений</t>
  </si>
  <si>
    <t>Приобретение бланочной продукции и медалей</t>
  </si>
  <si>
    <t>Обеспечение деятельности территориальных управления минобразования</t>
  </si>
  <si>
    <t>Организация перевозок обучающихся</t>
  </si>
  <si>
    <t>Проектирование и строительство центра спортивной гимнастики Немов-центр" в городском округе Тольятти</t>
  </si>
  <si>
    <t>Проектирование и реконструкция здания Дома культуры "Самарец" в городском округе Самара</t>
  </si>
  <si>
    <t>ИТОГО:</t>
  </si>
  <si>
    <t xml:space="preserve">Министерство строительства Самарской области
Министерство спорта Самарской области </t>
  </si>
  <si>
    <t>Содержание объектов, введенных в эксплуатацию, но не переданных балансодержателю, объектов, строительство которых законсервировано, объектов, на которых временно приостановлены работы по строительству, реконструкции, реставрации, капитальному ремонту, а также объектов, находящихся в экспериментальной эксплуатации</t>
  </si>
  <si>
    <t>Предоставление субсидий государственному автономному учреждению Самарской области «Организационный центр спортивных мероприятий» на финансовое обеспечение выполнения государственного задания</t>
  </si>
  <si>
    <t>Проектирование и строительство жилого корпуса государственного бюджетного учреждения Самарской области «Южный пансионат для ветеранов труда (дом-интернат для престарелых и инвалидов)» (Высокинское отделение)</t>
  </si>
  <si>
    <t>Проектирование и реконструкция здания театра юного зрителя СамАрт, III пусковой комплекс</t>
  </si>
  <si>
    <t>Предоставление субсидии бюджету г.о. Новокуйбышевск на корректировку ПСД по объекту "Проектирование и строительство здания театра-студии Грань в г.о.Новокуйбышевск"</t>
  </si>
  <si>
    <t>Предоставление субсидий юридическим лицам в целях возмещения затрат на создание и развитие инфраструктуры индустриальных (промышленных) парков</t>
  </si>
  <si>
    <t xml:space="preserve">Финансовое обеспечение деятельности государственного казенного учреждения «Информационно-консалтинговое агентство Самарской области» </t>
  </si>
  <si>
    <t>Расходы на фонд оплаты труда медицинских работников государственных учреждений здравоохранения, осуществляющих деятельность в системе  обязательного медицинского страхования</t>
  </si>
  <si>
    <t>Самарская Губернская Дума</t>
  </si>
  <si>
    <t>Обеспечение деятельности Самарской Губернской Думы</t>
  </si>
  <si>
    <t>Обеспечение деятельности сенатора РФ уполномоченного Самарской Губернской Думы</t>
  </si>
  <si>
    <t>Предоставление субсидии государственному автономному учреждению Самарской области «Центр инновационного развития и кластерных инициатив»  на осуществление мероприятий по ремонту объектов недвижимого имущества технопарка в сфере высоких технологий «Жигулевская долина»</t>
  </si>
  <si>
    <t>Предоставление субсидий юридическим лицам в целях возмещения затрат в связи с созданием и развитием особой экономической зоны промышленно-производственного типа, созданной на территории городского округа Тольятти Самарской области</t>
  </si>
  <si>
    <t>Предоставление субсидий ГАУ "ЦИК СО" на обеспечение выполнения государственного задания</t>
  </si>
  <si>
    <t>Предоставление субсидии государственному бюджетному учреждению Самарской области "Центр размещения рекламы" на финансовое обеспечение выполнения государственного задания</t>
  </si>
  <si>
    <t>Предоставление субсидии государственному бюджетному учреждению Самарской области "Санаторий "Поволжье" в соответствии с абзацем вторым пункта 1 статьи 78.1 Бюджетного кодекса Российской Федерации на финансовое обеспечение расходов, связанных с исполнением обязательств учреждения</t>
  </si>
  <si>
    <t>Предоставление субсидий юридическим лицам (за исключением субсидий государственным (муниципальным) учреждениям) - производителям услуг, осуществляющим перевозки пассажиров речным транспортом, в целях возмещения затрат на приобретение судов на воздушной подушке для организации перевозок пассажиров в межнавигационный период</t>
  </si>
  <si>
    <t>Предоставление субсидий юридическим лицам (за исключением субсидий государственным (муниципальным) учреждениям) - производителям услуг, осуществляющим перевозки пассажиров и их багажа внутренним водным транспортом общего пользования, в целях возмещения затрат на ремонт судов на воздушной подушке</t>
  </si>
  <si>
    <t>Предоставление субвенций для осуществления отдельных государственных полномочий с целью возмещения недополученных доходов перевозчика, осуществляющего перевозки пассажиров и провоз ручной клади внеуличным транспортом (метрополитеном) по муниципальным маршрутам, образующихся в связи с осуществлением регулирования тарифов</t>
  </si>
  <si>
    <t>Предоставление субсидий из областного бюджета бюджетам городских округов в целях софинансирования расходных обязательств по проведению капитального ремонта и приобретению вагонов метро</t>
  </si>
  <si>
    <t>Обеспечение деятельности министерства транспорта и автомобильных дорог Самарской области</t>
  </si>
  <si>
    <t>11.1</t>
  </si>
  <si>
    <t>11.2</t>
  </si>
  <si>
    <t>11.3</t>
  </si>
  <si>
    <t>11.4</t>
  </si>
  <si>
    <t>11.5</t>
  </si>
  <si>
    <t>11.6</t>
  </si>
  <si>
    <t>Модернизация и техническое оснащение АПК</t>
  </si>
  <si>
    <t>Профилактика инфекционных заболеваний, включая иммунопрофилактику</t>
  </si>
  <si>
    <t>Расходы на фонд оплаты труда медицинских работников, осуществляющих деятельность в системе ОМС</t>
  </si>
  <si>
    <t>Компенсация по банковской процентной ставке ипотечного кредита молодым специалистам</t>
  </si>
  <si>
    <t xml:space="preserve">Организации работы ГКУ СО "Самарафармация", в том числе  по проведению вакцинации населения региона от новой коронавирусной инфекции и реализации иных мероприятий по борьбе с новой коронавирусной инфекцией </t>
  </si>
  <si>
    <t>Содержание ГКУ СО "МЦ Резерв"</t>
  </si>
  <si>
    <t xml:space="preserve">Финансовое обеспечение мероприятий региональной составляющей Самарской области  федерального проекта "Безопасность дорожного движения" 
</t>
  </si>
  <si>
    <t>Предоставление иной дотации местным бюджетам для компенсации выпадающих в 2021 году отдельных неналоговых доходов местных бюджетов</t>
  </si>
  <si>
    <t>Финансирование уставной деятельности некоммерческой организации - фонда "Государственный фонд развития промышленности Самарской области"</t>
  </si>
  <si>
    <t xml:space="preserve">Разработка проектно-сметной документации с целью дальнейшего проведения капитального ремонта помещений Поволжского строительно-энергетического колледжа им.Мачнева </t>
  </si>
  <si>
    <t>Проведение оснащения школьных пищеблоков</t>
  </si>
  <si>
    <t xml:space="preserve">Проведение школы студенческого актива «Кузница кадров» </t>
  </si>
  <si>
    <t>Субсидия АНО "Институт регионального развития"</t>
  </si>
  <si>
    <t>Проведение капитального ремонта зданий образовательных учреждений</t>
  </si>
  <si>
    <t>Мероприятия, направленные на безопасность образовательных учреждений</t>
  </si>
  <si>
    <t>Поддержка деятельности студенческих отрядов Самарской области</t>
  </si>
  <si>
    <t>Создание дополнительных мест для детей в возрасте от 1,5 до 3 лет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 (выкуп помещений)</t>
  </si>
  <si>
    <t>Резерв на увеличение фонда оплаты труда отдельных категорий работников организаций в Самарской области, финансирование которых осуществляется за счет средств областного бюджета, в целях реализации указов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годы»,  от 28.12.2012 № 1688  «О некоторых мерах по реализации государственной политики в сфере защиты детей-сирот и детей, оставшихся без попечения родителей»</t>
  </si>
  <si>
    <t>Предоставление грантов в форме субсидий телевизионным и радиовещательным компаниям на производство и выпуск в эфир телевизионных программ, посвященных развитию культуры и формированию духовных ценностей</t>
  </si>
  <si>
    <t>Мероприятия по автоматизации работы министерства строительства Самарской области</t>
  </si>
  <si>
    <t>Строительство инфекционного корпуса на 100 коек в ГБУЗ СО "Сызранская городская больница № 2"</t>
  </si>
  <si>
    <t>Проектирование и строительство очистных сооружений «Постников овраг» и сборных коллекторов дождевой канализации в г.о. Самара Самарской области, проектно-изыскательские работы</t>
  </si>
  <si>
    <t>Строительство общеобразовательной школы по Пятой просеке в Октябрьском внутригородском районе городского округа Самара (2 очередь)</t>
  </si>
  <si>
    <t>Строительство детского сада по адресу: Самарская обл., г. Самара, р-н Промышленный, в границах проспекта Кирова, улиц Стара-Загора и Воронежской, Московское шоссе</t>
  </si>
  <si>
    <t>Строительство дороги по улице Владимира Высоцкого</t>
  </si>
  <si>
    <t xml:space="preserve">Предоставление иного межбюджетного трансферта на решение вопросов в сфере  переселения граждан из аварийного жилищного фонда  </t>
  </si>
  <si>
    <t>Проектирование и строительство крытого футбольного манежа</t>
  </si>
  <si>
    <t>Корректировка проектно-сметной документации по объекту "Проектирование и строительство здания театра-студии "Грань" в г.о. Новокуйбышевск"</t>
  </si>
  <si>
    <t>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строительству объекта «Общеобразовательная школа на 1500 мест в составе общеобразовательного центра» в седьмой очереди застройки, расположенной по адресу: Самарская область, Волжский район, сельское поселение Лопатино, поселок Придорожный, микрорайон  «Южный город»</t>
  </si>
  <si>
    <t>Предоставление субсидий спортивным организациям Самарской области</t>
  </si>
  <si>
    <t xml:space="preserve">На проведение социально-значимых официальных физкультурных мероприятий </t>
  </si>
  <si>
    <t>Предоставление субсидии государственному автономному учреждению Самарской области «Учебно-спортивный центр «Грация» на финансовое обеспечение выполнения государственного задания</t>
  </si>
  <si>
    <t>Содержание учебно-тренировочной базы  ПФК «Крылья Советов»</t>
  </si>
  <si>
    <t xml:space="preserve">Предоставление субсидий государственному автономному учреждению Самарской области "Центр спортивной подготовки спортивных сборных команд Самарской области" на финансовое обеспечение выполнения государственного задания </t>
  </si>
  <si>
    <t>Департамент информационных технологий и связи Самарской области</t>
  </si>
  <si>
    <t>Создание системы ВКС в Самарской области</t>
  </si>
  <si>
    <t>Мероприятия по защите информации, относящейся к государственной тайне, на объектах информатизации органов исполнительной власти Самарской области</t>
  </si>
  <si>
    <t>Служба мировых судей Самарской области</t>
  </si>
  <si>
    <t>Министерство энергетики и жилищно-коммунального хозяйства Самарской области</t>
  </si>
  <si>
    <t>Предоставление субсидий из областного бюджета некоммерческим организациям в целях финансирования расходов на проведение капитального ремонта и (или) замену признанного непригодным для эксплуатации лифтового оборудования в многоквартирных домах</t>
  </si>
  <si>
    <t>Субсидии некоммерческим организациям, не являющимся государственными (муниципальными) учреждениями, на осуществление уставной деятельности в целях обеспечения проведения капитального ремонта общего имущества в многоквартирных домах, расположенных на территории Самарской области</t>
  </si>
  <si>
    <t>Предоставление иных межбюджетных трансфертов бюджетам муниципальных образований - победителей Всероссийского конкурса лучших проектов создания комфортной городской среды (г. Нефтегорск)</t>
  </si>
  <si>
    <t xml:space="preserve">Капитальный ремонт центральных сетей холодного водоснабжения по ул. Мелиораторов в пос. Масленниково м.р.  Хворостянский </t>
  </si>
  <si>
    <t>Капитальный ремонт сети холодного водоснабжения по ул. Свердлова  - ул. Крестьянская в с. Хворостянка м.р. Хворостянский</t>
  </si>
  <si>
    <t xml:space="preserve">Корректировка проектно-сметной документации и строительство Пестравского группового водопровода, II очередь, IV пусковой комплекс </t>
  </si>
  <si>
    <t>Корректировка проекта по объекту «Проектирование и строительство водозабора, НФС и водопровода в с. Августовка муниципального района Большечерниговский (водопроводные сети)»</t>
  </si>
  <si>
    <t>Техническое перевооружение сети газопотребления котельной №3 по адресу: Самарская область, Нефтегорский  район, с. Бариновка, ул. Садовая, д. 10 а</t>
  </si>
  <si>
    <t>Техническое перевооружение системы газопотребления котельной с заменой котлов по адресу: Самарская область, Сызранский район, п.т.г. Балашейка, ул. Горького, 2Б</t>
  </si>
  <si>
    <t>Субсидии топливоснабжающим организациям на возмещение недополученных доходов, возникших в связи с регулированием цен на твердое топливо, реализуемое населению области</t>
  </si>
  <si>
    <t>Субсидии государственному бюджетному учреждению Самарской области «Региональное агентство энергоэффективных и информационных технологий» на выполнение государственного задания на оказание государственных услуг (работ)</t>
  </si>
  <si>
    <t>Субсидии некоммерческим организациям, не являющимся государственными (муниципальными) учреждениями, на проведение мероприятий по капитальному ремонту многоквартирных домов, в которых согласно заключениям экспертных организаций техническое состояние строительных конструкций оценивается как недопустимое или аварийное</t>
  </si>
  <si>
    <t>Реконструкция водозаборных сооружений села Нижнее Санчелеево м.р. Ставропольский</t>
  </si>
  <si>
    <t>Строительство газовой блочно-модульной котельной № 1 мощностью 5 МВт, расположенной по адресу: Самарская область, Богатовский район,  с. Богатое,  ул. Советская, 35</t>
  </si>
  <si>
    <t>Строительство газовой блочно-модульной котельной № 2 мощностью 2 МВт, расположенной по адресу: Самарская область, Богатовский район,  с. Богатое,  ул. Чапаева, 26а</t>
  </si>
  <si>
    <t>Строительство газовой блочно-модульной котельной № 3 мощностью 1 МВт, расположенной по адресу: Самарская область, Богатовский район,  с. Богатое,  ул. Ленина, 31а</t>
  </si>
  <si>
    <t>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</t>
  </si>
  <si>
    <t>Социальная адаптация безработных граждан на рынке труда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</si>
  <si>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</t>
  </si>
  <si>
    <t>Психологическая поддержка безработных граждан</t>
  </si>
  <si>
    <t>Организация временного трудоустройства несовершеннолетних граждан в возрасте от 14 до 18 лет в свободное от учебы время</t>
  </si>
  <si>
    <t>Организация проведения оплачиваемых общественных работ, временного трудоустройства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</si>
  <si>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Содействие самозанятости безработных граждан</t>
  </si>
  <si>
    <t>Департамент управления делами Губернатора Самарской области и Правительства Самарской области</t>
  </si>
  <si>
    <t xml:space="preserve">Субсидии некоммерческим организациям, не являющимся государственными (муниципальными) учреждениями, на организацию и проведение мероприятий, осуществляемых в рамках плана конгрессно-выставочных мероприятий Правительства Самарской области </t>
  </si>
  <si>
    <t xml:space="preserve">Обеспечение деятельности Главного управления по мобилизационным вопросам Самарской области </t>
  </si>
  <si>
    <t xml:space="preserve">Обеспечение деятельности управления по защите государственной тайны Самарской области </t>
  </si>
  <si>
    <t>Обеспечение деятельности сенаторов Совета Федерации РФ</t>
  </si>
  <si>
    <t>Обеспечение деятельности депутатов Государственной Думы РФ</t>
  </si>
  <si>
    <t>Обеспечение деятельности департамента управления делами Губернатора Самарской области и Правительства Самарской области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</si>
  <si>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</si>
  <si>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Главное управление организации торгов Самарской области</t>
  </si>
  <si>
    <t>Оплата услуг организации, осуществляющей полномочия регионального оптово-распределительного центра продовольственных товаров (специализированного склада)</t>
  </si>
  <si>
    <t>Избирательная комиссия Самарской области</t>
  </si>
  <si>
    <t>Обеспечение деятельности Избирательной комиссии Самарской области</t>
  </si>
  <si>
    <t>Развитие регионального сегмента полной версии единой информационно-аналитической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</t>
  </si>
  <si>
    <t>Обновление (восполнение) резерва материальных ресурсов Самарской области для ликвидации ЧС межмуниципального и регионального характера</t>
  </si>
  <si>
    <t>Организация тушения пожаров и проведения аварийно-спасательных работ на территории Самарской области подразделениями частной пожарной охраны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</si>
  <si>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оказанию поддержки гражданам и их объединениям, участвующим в охране общественного порядка, создание условий для деятельности народных дружин</t>
  </si>
  <si>
    <t>Приобретение пожарной, специальной и автомобильной техники для пожарно-спасательных подразделений противопожарной службы Самарской области</t>
  </si>
  <si>
    <t>Обеспечение деятельности Счетной палаты Самарской области</t>
  </si>
  <si>
    <t>Департамент ветеринарии Самарской области</t>
  </si>
  <si>
    <t>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</t>
  </si>
  <si>
    <t xml:space="preserve">Осуществление выплат в размере 10 тыс. рублей выпускникам школ и средних специальных учебных заведений, поступившим в 2021 году в СУЗы и ВУЗы Самарской области </t>
  </si>
  <si>
    <t>Дотации местным бюджетам на поддержку мер по обеспечению сбалансированности местных бюджетов</t>
  </si>
  <si>
    <t>Мероприятия по централизации бюджетного учета и формирования бюджетной отчетности органов государственной власти Самарской области, государственных органов Самарской области и государственных казенных учреждений Самарской области</t>
  </si>
  <si>
    <t>Зарезервированные бюджетные ассигнования на реализацию мероприятий, связанных 
с финансированием объектов капитального строительства</t>
  </si>
  <si>
    <t>Исполнение судебных актов по обращению взыскания на средства областного бюджета</t>
  </si>
  <si>
    <t>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</t>
  </si>
  <si>
    <t xml:space="preserve">
Создание и развитие инжинирингового центра на базе  Самарского национального исследовательского университета имени академика С.П. Королёва
</t>
  </si>
  <si>
    <t>Обеспечение деятельности министерства промышленности и торговли Самарской области ВР 121</t>
  </si>
  <si>
    <t>Обеспечение деятельности министерства промышленности и торговли Самарской области ВР 321</t>
  </si>
  <si>
    <t>Обеспечение деятельности министерства культуры Самарской области ВР 121</t>
  </si>
  <si>
    <t>Обеспечение деятельности министерства культуры Самарской области ВР 321</t>
  </si>
  <si>
    <t>Обеспечение деятельности министерства культуры Самарской области ВР 122</t>
  </si>
  <si>
    <t>Осуществление полномочий органов государственной власти в области охоты и сохранения охотничьих ресурсов ВР 122</t>
  </si>
  <si>
    <t>Осуществление полномочий органов государственной власти в области охоты и сохранения охотничьих ресурсов ВР 853</t>
  </si>
  <si>
    <t>Обеспечение деятельности департамента по вопросам общественной безопасности Самарской области ВР 244</t>
  </si>
  <si>
    <t>Обеспечение деятельности департамента по вопросам общественной безопасности Самарской области ВР 852</t>
  </si>
  <si>
    <t>Обеспечение деятельности противопожарной службы Самарской области ВР 111</t>
  </si>
  <si>
    <t>Обеспечение деятельности противопожарной службы Самарской области ВР 321</t>
  </si>
  <si>
    <t>Обеспечение деятельности ГКУСО "Цент по делам гражданской обороны, пожарной безопасности и чрезвычайным ситуациям" ВР 111</t>
  </si>
  <si>
    <t>Обеспечение деятельности ГКУСО "Цент по делам гражданской обороны, пожарной безопасности и чрезвычайным ситуациям" ВР 321</t>
  </si>
  <si>
    <t>Обеспечение деятельности Счётной палаты Самарской области ВР 122</t>
  </si>
  <si>
    <t>Обеспечение деятельности Счётной палаты Самарской области ВР 244</t>
  </si>
  <si>
    <t>Осуществление переданных органам государственной власти субъектов РФ в соответствии с п.1 ст.9.1 ФЗ от 25.06.2002 №73-ФЗ "Об объектах культурного наследия (памятниках истории, культуры) народов РФ полномочий РФ в отношении объектов культурного наследия"  ВР 121</t>
  </si>
  <si>
    <t>Осуществление переданных органам государственной власти субъектов РФ в соответствии с п.1 ст.9.1 ФЗ от 25.06.2002 №73-ФЗ "Об объектах культурного наследия (памятниках истории, культуры) народов РФ полномочий РФ в отношении объектов культурного наследия" ВР 129</t>
  </si>
  <si>
    <t>Осуществление переданных органам государственной власти субъектов РФ в соответствии с п.1 ст.9.1 ФЗ от 25.06.2002 №73-ФЗ "Об объектах культурного наследия (памятниках истории, культуры) народов РФ полномочий РФ в отношении объектов культурного наследия" ВР 244</t>
  </si>
  <si>
    <t>Оснащение медицинских организаций передвижными медицинскими комплексами для оказания медицинской помощи, в том числе жителям населенных пунктов с численностью населения до 100 человек</t>
  </si>
  <si>
    <t>Иные межбюджетные трансферты бюджетам муниципальных образований в Самарской области  на исполнение органами местного самоуправления Самарской области актов государственных органов по обеспечению жилыми помещениями
детей-сирот и детей, оставшихся без попечения родителей, лиц из числа детей-сирот и детей, оставшихся без попечения родителей</t>
  </si>
  <si>
    <t>Приложение 2 к пояснительной записке</t>
  </si>
  <si>
    <t>Комментарии</t>
  </si>
  <si>
    <t>В целях компенсации затрат управляющей компании, связанных с проектированием и строительством объектов инженерной и транспортной инфраструктуры государственных индустриальных парков для обеспечения земельных участков действующих и потенциальных резидентов необходимыми коммуникациями.</t>
  </si>
  <si>
    <t>В целях возмещения затрат на разработку проектной документации, выполнение инженерных изысканий по объектам инфраструктуры III очереди ОЭЗ</t>
  </si>
  <si>
    <t>В целях оплаты исполнительных документов</t>
  </si>
  <si>
    <t>В связи с изменением механизма финансирования, с последующим возмещением расходов из федерального бюджета.</t>
  </si>
  <si>
    <t>Уточнение кодов бюджетной классификации средств областного и федерального бюджетов в части вида расхода в связи с уточнением механизма реализации мероприятий</t>
  </si>
  <si>
    <t>Приобретение вычислительной техники с предварительно установленным программным обеспечением (включая приобретение серверного оборудования и автоматизированных рабочих мест с предварительно установленным программным обеспечением, систем хранения данных, активного и пассивного сетевого оборудования, средств IP-телефонии, монтаж и пусконаладку), приобретение и внедрение средств информационной безопасности с аттестацией автоматизированных информационных систем и рабочих мест ВР 244 (обл.бюджет)</t>
  </si>
  <si>
    <t>Предоставление субсидий государственным бюджетным учреждениям, подведомственным министерству здравоохранения Самарской области, на создание, развитие, модернизацию, внедрение, сопровождение и обеспечение информационной безопасности медицинских информационных систем, включая централизованные медицинские информационные системы, проектирование, создание, развитие и модернизацию инфраструктуры локально-вычислительных сетей, создание, развитие, модернизацию, внедрение программно-аппаратных комплексов ВР 612 (обл.бюджет)</t>
  </si>
  <si>
    <t>Приобретение вычислительной техники с предварительно установленным программным обеспечением (включая приобретение серверного оборудования и автоматизированных рабочих мест с предварительно установленным программным обеспечением, систем хранения данных, активного и пассивного сетевого оборудования, средств IP-телефонии, монтаж и пусконаладку), приобретение и внедрение средств информационной безопасности с аттестацией автоматизированных информационных систем и рабочих мест ВР 244 (фед.бюджет)</t>
  </si>
  <si>
    <t>Предоставление субсидий государственным бюджетным учреждениям, подведомственным министерству здравоохранения Самарской области, на создание, развитие, модернизацию, внедрение, сопровождение и обеспечение информационной безопасности медицинских информационных систем, включая централизованные медицинские информационные системы, проектирование, создание, развитие и модернизацию инфраструктуры локально-вычислительных сетей, создание, развитие, модернизацию, внедрение программно-аппаратных комплексов ВР 612 (фед.бюджет)</t>
  </si>
  <si>
    <t xml:space="preserve">Исполнение судебных актов </t>
  </si>
  <si>
    <t>Оказание высокотехнологичной помощи населению Самарской области</t>
  </si>
  <si>
    <t>Осуществление медицинской деятельности, связанной с донорством органов человека в целях трансплантации (пересадки)</t>
  </si>
  <si>
    <t>Оснащение расходными материалами лабораторий государственных бюджетных учреждений здравоохранения Самарской области, осуществляющих этиологическую диагностику новой коронавирусной инфекции, вызванной 2019-nCoV</t>
  </si>
  <si>
    <t>Оснащение медицинским оборудованием, лекарственными препаратами, средствами индивидуальной защиты государственных бюджетных учреждений здравоохранения Самарской области, в том числе осуществляющих наблюдение и лечение пациентов в соответствии с актуальной версией методических рекомендаций «Профилактика, диагностика и лечение новой коронавирусной инфекции (COVID-19)»</t>
  </si>
  <si>
    <t>Прочие учреждения здравоохранения (бюджетные и автономные учреждения)
РзПРз 0902</t>
  </si>
  <si>
    <t>Больницы, клиники, госпитали, медико-санитарные части за исключением финансового обеспечения скорой медицинской помощи не застрахованным по ОМС лицам (бюджетные и автономные учреждения)
РзПРз 0901</t>
  </si>
  <si>
    <t>Учреждения (диспансеры), обеспечивающие предоставление услуг в сфере здравоохранения, за исключением учреждений, оказывающих фтизиатрическую помощь
РзПРз 0909</t>
  </si>
  <si>
    <t>Больницы, клиники, госпитали, медико-санитарные части за исключением финансового обеспечения скорой медицинской помощи не застрахованным по ОМС лицам (бюджетные и автономные учреждения)
РзПРз 0909</t>
  </si>
  <si>
    <t>В целях организации работы ГКУ СО "Самарафармация" (приём, хранение, транспортировка) по проведению вакцинации населения региона от новой коронавирусной инфекции и реализации иных мероприятий по борьбе с новой коронавирусной инфекцией.</t>
  </si>
  <si>
    <t>Компенсация расходов,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</t>
  </si>
  <si>
    <t>Предоставление субсидий на организацию деятельности, направленной на повышение производительности труда на предприятиях Самарской области в рамках национальных проектов ВР 810</t>
  </si>
  <si>
    <r>
      <t>Предоставление субсидий на организацию деятельности, направленной на повышение производительности труда на предприятиях Самарской области в рамках национальных проектов</t>
    </r>
    <r>
      <rPr>
        <b/>
        <sz val="30"/>
        <rFont val="Times New Roman"/>
        <family val="1"/>
      </rPr>
      <t xml:space="preserve"> </t>
    </r>
    <r>
      <rPr>
        <sz val="30"/>
        <rFont val="Times New Roman"/>
        <family val="1"/>
      </rPr>
      <t>ВР 630</t>
    </r>
  </si>
  <si>
    <t xml:space="preserve">Уточнение кодов бюджетной классификации </t>
  </si>
  <si>
    <t xml:space="preserve">В целях предоставления займов промышленным предприятиям региона. </t>
  </si>
  <si>
    <t>В целях исполнения требований Главного государственного санитарного врача РФ</t>
  </si>
  <si>
    <t xml:space="preserve">В связи с уточнением численности воспитанников в муниципальных и частных детских садах </t>
  </si>
  <si>
    <t>Уточнение кодов бюджетной классификации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</si>
  <si>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
НП "Демография", ВР 810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</si>
  <si>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
НП "Демография", ВР 630</t>
  </si>
  <si>
    <t>Предоставление грантов в области науки и техники
ВР 810</t>
  </si>
  <si>
    <t>Предоставление грантов в области науки и техники
ВР 630</t>
  </si>
  <si>
    <t>Обеспечение деятельности территориальных управлений министерства образования и науки Самарской области ВР 122</t>
  </si>
  <si>
    <t>Обеспечение деятельности территориальных управлений министерства образования и науки Самарской области ВР 244</t>
  </si>
  <si>
    <t>В связи с уточнением численности воспитанников</t>
  </si>
  <si>
    <t>В связи с уточнением численности учащихся</t>
  </si>
  <si>
    <t xml:space="preserve">В целях проведения мероприятия исходя из концепции, утвержденной полпредом Президента РФ в ПФО. </t>
  </si>
  <si>
    <t>Экономия по результатам проведения конкурсных процедур</t>
  </si>
  <si>
    <t xml:space="preserve">В связи с увеличением численности обучающихся в 1 и 5 классах школ </t>
  </si>
  <si>
    <t>В целях дальнейшего ремонта несущих конструкций зданий учреждения, приведению к нормативным показателям учебных аудиторий, лабораторий, мастерских, инженерных систем.</t>
  </si>
  <si>
    <t xml:space="preserve">В целях улучшения материальной базы школьных пищеблоков и приведения ее в соответствие с требованиями в сфере безопасности </t>
  </si>
  <si>
    <t>В целях поддержки и развития студенческого самоуправления в образовательных организациях региона.</t>
  </si>
  <si>
    <t>В целях создания безопасных условий пребывания детей в период обучения, приведения технико-эксплуатационных характеристик зданий в нормативное состояние</t>
  </si>
  <si>
    <t xml:space="preserve">В целях создания дополнительных мест для детей дошкольного возраста </t>
  </si>
  <si>
    <t>Обеспечение деятельности министерства культуры Самарской области ВР 244</t>
  </si>
  <si>
    <t>В целях достижения показателя по соотношению средней заработной платы и дохода от трудовой деятельности в Самарской области на уровне не ниже 100%.</t>
  </si>
  <si>
    <t xml:space="preserve">В целях обеспечения пожарной безопасности подведомственных учреждений (ГБУК "Самарская государственная филармония", ГБУК "Самарский областной историко-краеведческий музей им П.В. Алабина")  </t>
  </si>
  <si>
    <t>Осуществление работ по обследованию и оценке технического состояния строительных конструкций зданий, выполнению проектно-изыскательских работ и (или) работ по капитальному ремонту зданий (помещений) государственных учреждений культуры</t>
  </si>
  <si>
    <t>В целях завершения разработки проектно-сметной документации на проведение работ по капитальному ремонту ГБУК СОИКМ им. П.В. Алабина  и представления ее в Министерство культуры РФ</t>
  </si>
  <si>
    <t>Организация и проведение музыкальных и театральных фестивалей, конкурсов профессионального искусства</t>
  </si>
  <si>
    <t>В целях организации гастролей балета ФГБУК «Государственный академический Большой театр России» со спектаклем «Светлый ручей» Д.Д.Шостаковича (постановка А.О.Ратманова)</t>
  </si>
  <si>
    <t>В целях предоставления субсидий (грантов) телевизионным и радиовещательным компаниям на производство и выпуск в эфир телевизионных программ, посвященных развитию культуры и формированию духовных ценностей.</t>
  </si>
  <si>
    <t>Обеспечение пожарной безопасности зданий (помещений) государственных (муниципальных) учреждений, осуществляющих деятельность в сфере культуры</t>
  </si>
  <si>
    <t>Проектирование и строительство объектов будет осуществляться инвестором в рамках заключаемого концессионного соглашения.</t>
  </si>
  <si>
    <t>В целях завершения строительства объекта в 2023 году.</t>
  </si>
  <si>
    <t>В целях завершения реконструкции объекта.</t>
  </si>
  <si>
    <t>В целях завершения строительства объекта в 2021 году.</t>
  </si>
  <si>
    <t>В целях разработки проектно-сметной документации и проведение ее государственной экспертизы.
Кроме того, осуществляется передача функций заказчика - застройщика от муниципалитета к министерству строительства Самарской области</t>
  </si>
  <si>
    <t>В целях реализации проекта автоматизации процессов контроля и ведения строительства объектов, находящихся в сфере ответственности министерства</t>
  </si>
  <si>
    <t>Реконструкция ГБУЗ "Самарская областная детская инфекционная больница" по адресу: Самарская область, г. Самара, ул. Шверника, N 1 (строительство инфекционного корпуса на 100 коек в смену)"</t>
  </si>
  <si>
    <t>В целях ускорения создания и расширения госпитального коечного фонда Самарской области для пациентов, в том числе с новой коронавирусной инфекцией, а также соблюдения условий софинансирования федеральных средств 
Объект планируется к вводу в 2022 году.</t>
  </si>
  <si>
    <t>В целях выполнения строительно-монтажных работ и планового ввода в эксплуатацию объекта</t>
  </si>
  <si>
    <t>В связи с передачей объекта МТЛ на содержание ГАУ "Организационный центр спортивных мероприятий".</t>
  </si>
  <si>
    <t>Предоставление субсидий государственному автономному учреждению Самарской области «Арена» на финансовое обеспечение выполнения государственного задания</t>
  </si>
  <si>
    <t>Предоставление субсидий государственным учреждениям Самарской области − спортивным школам олимпийского резерва на финансовое обеспечение выполнения государственного задания</t>
  </si>
  <si>
    <t xml:space="preserve">В целях проведения мероприятия, имеющего высокую социальную значимость </t>
  </si>
  <si>
    <t>Предоставление субсидий государственному автономному учреждению Самарской области «Центр спортивной подготовки спортивных сборных команд Самарской области» на финансовое обеспечение выполнения государственного задания</t>
  </si>
  <si>
    <t>Приобретение основных средств</t>
  </si>
  <si>
    <t>Организация и проведение Общероссийского соревновательного марафона в формате Гимнастрады «Здоровые дети – здоровая Россия»</t>
  </si>
  <si>
    <t>В целях устранения нарушений по противопожарным мероприятиям</t>
  </si>
  <si>
    <t>В целях приобретения автобуса для воспитанников АНО "Академия футбола "Крылья Советов"</t>
  </si>
  <si>
    <t>В целях реализации проекта "Карта жителя Самарской области"</t>
  </si>
  <si>
    <t>Обеспечение деятельности ГБУ "Цифровой регион"</t>
  </si>
  <si>
    <t xml:space="preserve">В целях обеспечения службы мировых судей Самарской области знаками почтовой оплаты, офисной бумагой, конвертами, оплата услуг по пересылке уведомлений. </t>
  </si>
  <si>
    <t>В целях начала работ по замене 65 лифтов, по которым поступили заключения о непригодности для дальнейшей эксплуатации</t>
  </si>
  <si>
    <t xml:space="preserve">В целях завершения реализации проекта "Благоустройство парка "Молодежный"  - победителя Всероссийского конкурса лучших проектов создания комфортной городской среды 2020 года. </t>
  </si>
  <si>
    <t xml:space="preserve">В целях предотвращения чрезвычайных ситуаций из-за аварийного состояния сетей холодного водоснабжения в пос. Масленниково. </t>
  </si>
  <si>
    <t xml:space="preserve">В целях предотвращения чрезвычайных ситуаций из-за аварийного состояния сетей холодного водоснабжения с. Хворостянка. </t>
  </si>
  <si>
    <t xml:space="preserve">В целях обеспечения надежным и качественным теплоснабжением социально-значимых объектов </t>
  </si>
  <si>
    <t xml:space="preserve">В целях обеспечения твердым топливом негазифицированные жилые помещения Самарской области </t>
  </si>
  <si>
    <t>В целях проведения капитального ремонта домов, по которым приняты решения об установлении необходимости проведения ремонта в более ранний срок, чем предусмотрено региональной программой капитального ремонта.</t>
  </si>
  <si>
    <t xml:space="preserve">В целях решения вопроса по обеспечению нормативного качества воды централизованных систем водоснабжения сельского поселения Нижнее Сантелеево </t>
  </si>
  <si>
    <t xml:space="preserve">В связи с увеличением стоимости строительства котельных (повышение стоимости металлопроката и производимых из него товаров). </t>
  </si>
  <si>
    <t>В целях проведения мероприятий по обеспечению бесперебойного снабжения коммунальными услугами населения Самарской области.</t>
  </si>
  <si>
    <t>Перераспределение невостребованных средств в целях охвата большего количества граждан, обратившихся в органы службы занятости за содействием в трудоустройстве.</t>
  </si>
  <si>
    <t>В целях материально-технического оснащения центров занятости населения городских округов и муниципальных районов</t>
  </si>
  <si>
    <t>Обеспечение деятельности государственного казенного учреждения Самарской области «Служба транспортного обеспечения»</t>
  </si>
  <si>
    <t>Приобретение памятных знаков «Куйбышев – запасная столица. 80 лет» и «Самара – город трудовой доблести»</t>
  </si>
  <si>
    <t>В целях подготовки к проведению торжественных церемоний и организационных мероприятий.</t>
  </si>
  <si>
    <t xml:space="preserve">В целях оплаты услуг специализированного склада с учетом возросших объемов поставок продуктов питания и присоединением к обслуживанию через специализированный склад новых территорий (м.р.Пестравский, Большеглушицкий и Большечерниговский). </t>
  </si>
  <si>
    <t>В целях сопровождения и обслуживания регионального сегмента ЕИАС ФАС России в связи с передачей данных полномочий учреждению</t>
  </si>
  <si>
    <t>В целях модернизации системы государственного регулирования цен (тарифов) в сфере электроэнергетики в целях автоматизированного расчета тарифов</t>
  </si>
  <si>
    <t>В целях восполнения резерва материальных ресурсов, использованного при создании и функционировании пунктов временного размещения иностранных граждан.</t>
  </si>
  <si>
    <t>В целях приобретения основных средств.</t>
  </si>
  <si>
    <t xml:space="preserve">В целях увеличения количества отловленных животных без владельцев </t>
  </si>
  <si>
    <t xml:space="preserve">В целях ликвидации 40 неиспользуемых скотомогильников на территории м.р. Исаклинский, Клявлинский и Похвистневский  </t>
  </si>
  <si>
    <t xml:space="preserve">Предоставление субсидии на иные цели ГБУ СО "Самарское ветеринарное объединение" </t>
  </si>
  <si>
    <t>Исходя из фактической потребности</t>
  </si>
  <si>
    <t xml:space="preserve">Компенсация расходов на оплату жилого помещения и коммунальных услуг ветеранам труда </t>
  </si>
  <si>
    <t xml:space="preserve">В целях предоставления в 2021 году единовременной денежной выплаты в связи с 76-й годовщиной Победы в Великой Отечественной войне 1941-1945 годов отдельным категориям граждан </t>
  </si>
  <si>
    <t>Государственные казенные учреждения службы семьи и демографического развития  ВР 323</t>
  </si>
  <si>
    <t>Государственные казенные учреждения службы семьи и демографического развития ВР 244</t>
  </si>
  <si>
    <t>Единовременная денежная выплата отдельным категориям граждан</t>
  </si>
  <si>
    <t>Государственные казенные учреждения социального обслуживания граждан пожилого возраста и инвалидов
ВР 244</t>
  </si>
  <si>
    <t>Государственные казенные учреждения социального обслуживания граждан пожилого возраста и инвалидов
ВР 300</t>
  </si>
  <si>
    <t>Государственные казенные учреждения социального обслуживания граждан пожилого возраста и инвалидов
ВР 800</t>
  </si>
  <si>
    <t>В связи с переносом срока ввода в эксплуатацию и функционирование объекта концессионного соглашения (ЛОК «Шахтерская слава», расположенный в Краснодарском крае) в качестве организации отдыха и оздоровления детей с ранее планируемого 2023 года на 2024 год.</t>
  </si>
  <si>
    <t>Предоставление ежегодной денежной выплаты и компенсации расходов на оплату стоимости проезда гражданам, родившимся в период с 3 сентября 1927 года по 2 сентября 1945 года, проживающим на территории Самарской области</t>
  </si>
  <si>
    <t xml:space="preserve">Предоставление материальной поддержки вдовам Героев Советского Союза, участников Великой Отечественной войны </t>
  </si>
  <si>
    <t xml:space="preserve">В связи с установлением с 01.06.2021 новой меры социальной поддержки вдовам Героев Советского Союза, участников Великой Отечественной войны. </t>
  </si>
  <si>
    <t>Исходя из фактической численности получателей выплаты</t>
  </si>
  <si>
    <t>В связи с увеличением площади социальной гостиницы в религиозной организации «Самарская епархия Русской Православной Церкви (Московский Патриархат)» и планируемым увеличением количества услуг по обеспечению временного проживания женщин, оказавшихся в социально-опасном положении или иной трудной жизненной ситуации (с 72 до 120 человек).</t>
  </si>
  <si>
    <t>Предоставление субсидий юридическим лицам (поставщикам социальных услуг), включенным в реестр поставщиков социальных услуг Самарской области, не участвующим в выполнении государственного задания (заказа), оказывающим получателю социальные услуги, включенные в его индивидуальную программу предоставления социальных услуг ВР 633</t>
  </si>
  <si>
    <t>Предоставление субсидий юридическим лицам (поставщикам социальных услуг), включенным в реестр поставщиков социальных услуг Самарской области, не участвующим в выполнении государственного задания (заказа), оказывающим получателю социальные услуги, включенные в его индивидуальную программу предоставления социальных услуг ВР 811</t>
  </si>
  <si>
    <t>Предоставление субсидии религиозной организации на оплату аренды недвижимого имущества и (или) коммунальных платежей</t>
  </si>
  <si>
    <t xml:space="preserve">В целях приведения объектов учреждений в соответствие с требованиями законодательства по антитеррористической защищенности, обеспечения требуемого уровня антитеррористической безопасности объектов подведомственных учреждений, в том числе  с круглосуточным пребыванием людей </t>
  </si>
  <si>
    <t>Выполнение мероприятий по обеспечению антитеррористической защищенности объектов государственных  учреждений, подведомственных министерству социально-демографической и семейной политики Самарской области</t>
  </si>
  <si>
    <t>Обеспечение инвалидов техническими средствами реабилитации</t>
  </si>
  <si>
    <t xml:space="preserve">В целях сокращения очередности и удовлетворения потребности инвалидов в технических средствах реабилитации, вставших на учет до 01.01.2021 </t>
  </si>
  <si>
    <t>В соответствии с посланием Губернатора Самарской области Д.И. Азарова в целях стимулирования, подготовки и закрепления кадров в регионе</t>
  </si>
  <si>
    <t>В целях проведения работ по ремонту помещений и систем отопления департамента исполнения областного бюджета и отчетности, в том числе в территориальных отделах</t>
  </si>
  <si>
    <t xml:space="preserve">В целях предоставления дополнительных стимулирующих дотаций отдельным муниципальным образованиям </t>
  </si>
  <si>
    <t>В целях заключения государственного контракта по техническому сопровождению программного обеспечения АС "Смета" для 65 органов исполнительной власти и государственных казенных учреждений.</t>
  </si>
  <si>
    <t>В целях восстановления распределенных ранее на иные направления расходов зарезервированных бюджетных ассигнований</t>
  </si>
  <si>
    <t>В целях формирования резерва средств на реализацию мероприятий, связанных с финансированием объектов капитального строительства</t>
  </si>
  <si>
    <t xml:space="preserve">В целях исполнения судебных актов по искам о взыскании средств с казны Самарской области </t>
  </si>
  <si>
    <t>Зарезервированные бюджетные ассигнования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новой коронавирусной инфекции, а также на иные цели, определенные Губернатором Самарской области и (или) Правительством Самарской области</t>
  </si>
  <si>
    <t xml:space="preserve">В целях предоставления бюджетам муниципальных образований дотаций в размере, эквивалентном объему налоговых платежей, поступивших в областной бюджет от юридических лиц - производителей товаров, работ, услуг, осуществляющих инвестиционную деятельность на территории соответствующих муниципальных образований за истекший налоговый период. </t>
  </si>
  <si>
    <t xml:space="preserve">В целях проведения мероприятий по уничтожению или подавлению численности пилильщика-ткача звездчатого применением химического препарата наземным и авиационным способами в насаждениях Ново-Буяновского и Ставропольского лесничеств Самарской области </t>
  </si>
  <si>
    <t>Предоставление субсидий государственному бюджетному учреждению Самарской области «Самаралес» (средства ФБ)</t>
  </si>
  <si>
    <t>Расходы на реализацию мероприятий в сфере лесного хозяйства, за исключением расходов на содержание государственных учреждений (средства ФБ)</t>
  </si>
  <si>
    <t>Предоставление субсидии из областного бюджета на разработку  проектной, сметной документации и производство работ по ликвидации и рекультивации массивов существующих объектов размещения отходов</t>
  </si>
  <si>
    <t>Проведение работ по инвентаризации выбросов и поглощения парниковых газов на территории Самарской области</t>
  </si>
  <si>
    <t xml:space="preserve">Обеспечение ведения Красной книги Самарской области </t>
  </si>
  <si>
    <t>Ведение государственного кадастра особо охраняемых природных территорий регионального значения Самарской области</t>
  </si>
  <si>
    <t>Проведение мониторинга особо охраняемых природных территорий регионального значения</t>
  </si>
  <si>
    <t>В целях ведения государственного кадастра ООПТ, включающего в себя сведения о статусе этих территорий, об их географическом положении и границах, режиме особой охраны этих территорий, природопользователях, эколого-просветительской, научной, экономической, исторической и культурной ценности.</t>
  </si>
  <si>
    <t>Организация работ по проектированию и расчистке поверхностных водных объектов на территории Самарской области.</t>
  </si>
  <si>
    <t>Предоставление субсидий государственному учреждению Самарской области "Центр инновационного развития и кластерных инициатив"</t>
  </si>
  <si>
    <t xml:space="preserve">В целях организации и проведения мероприятий в сфере развития инноваций </t>
  </si>
  <si>
    <t>Сокращение нераспределенного резерва средств</t>
  </si>
  <si>
    <t xml:space="preserve">В целях строительства производственно-логистического центра с резидентом ОЭЗ ППТ «Тольятти» ООО «ММК-ПЛЦ-Тольятти» </t>
  </si>
  <si>
    <t xml:space="preserve">В целях проведения оценки движимого и недвижимого имущества Самарской области, а также на организацию работ по государственной регистрации права собственности Самарской области на объекты недвижимости и земельные участки. </t>
  </si>
  <si>
    <t>Приобретение земельных участков из земель сельскохозяйственного назначения в собственность Самарской области и (или) изъятие земельных участков и (или) расположенных на них объектов недвижимого имущества для государственных нужд Самарской области</t>
  </si>
  <si>
    <t xml:space="preserve">В целях приобретения земельных участков из земель сельскохозяйственного назначения </t>
  </si>
  <si>
    <t xml:space="preserve">Мероприятия по развитию водоснабжения в сельской местности </t>
  </si>
  <si>
    <t>В целях строительства сетей водоснабжения в п. Кутузовский м.р. Сергиевский Самарской области</t>
  </si>
  <si>
    <t>В целях осуществления единовременных выплат стимулирующего характера медицинским и иным работникам государственных бюджетных учреждений здравоохранения Самарской области, участвующим в оказании медицинской помощи больным с COVID-19 и контактирующим с пациентами с диагнозом COVID-19, а также транспортных организаций, оказывающих услуги по обеспечению деятельности учреждений скорой медицинской помощи на территории Самарской области, оказывающих медицинскую помощь больным с COVID-19.</t>
  </si>
  <si>
    <t xml:space="preserve">В целях приобретения 19 передвижных медицинских комплексов </t>
  </si>
  <si>
    <t>В целях создания и оснащения двух центров амбулаторной помощи на базе ГБУЗ «Самарская городская больница № 6» и ГБУЗ «Самарская городская больница № 7» в рамках реализации регионального проекта «Борьба с онкологическими заболеваниями» национального проекта «Здравоохранение»</t>
  </si>
  <si>
    <t xml:space="preserve">В связи с расширением Правительством РФ перечня жизненно необходимых и важнейших лекарственных препаратов для медицинского применения. </t>
  </si>
  <si>
    <t xml:space="preserve">В целях дооснащение оборудованием, инструментарием, мебелью, инвентарем,  компьютерной техникой в соответствии со стандартами с целью лицензирования и ввода в эксплуатацию 26 возводимых модульных зданий в рамках реализации региональной программы модернизации первичного звена здравоохранения Самарской области </t>
  </si>
  <si>
    <t>В целях создания запаса в размере 2-х месячной потребности в противовирусных лекарственных препаратах, селективных иммунодепрессантах, антагонистах рецепторов интерлейкинов (ингибиторы интерлейкина) в ковидных инфекционных стационарах</t>
  </si>
  <si>
    <t>В целях покрытия дефицита средств ОМС на выплату заработной платы медицинским работникам</t>
  </si>
  <si>
    <t>В целях внедрения принципов бережливого производства в 15 детских поликлинических отделениях учреждений здравоохранения в рамках НП "Здравоохранение"</t>
  </si>
  <si>
    <t xml:space="preserve">Предоставление субсидий государственным бюджетным учреждениям здравоохранения Самарской области, оказывающим первичную медико-санитарную помощь, на создание новой модели медицинской организации </t>
  </si>
  <si>
    <t>Исходя из фактической потребности в целях соблюдения условий софинансирования средств федерального бюджета</t>
  </si>
  <si>
    <t xml:space="preserve">В целях подготовки ПСД на проведение ремонтных работ в рамках реализации программы модернизации первичного звена </t>
  </si>
  <si>
    <t>Материальная и социальная поддержка граждан, обучающихся за счет средств бюджета Самарской области или местных бюджетов по основным общеобразовательным программам, основным профессиональным образовательным программам, основным программам профессионального обучения</t>
  </si>
  <si>
    <t>Предоставление субсидий государственным бюджетным учреждениям здравоохранения Самарской области на подготовку технической документации, проведение капитального ремонта, подготовку помещений под размещение высокотехнологичного медицинского оборудования</t>
  </si>
  <si>
    <t>Финансовое обеспечение выполнения государственного задания на оказание государственных услуг и приобретение медицинского оборудования для ГБУЗ Самарской области</t>
  </si>
  <si>
    <t>В целях проведения ряда мероприятий для реализации отдельных задач в сфере высшего образования и науки региона</t>
  </si>
  <si>
    <t>В целях проведения работ по замене отопления здания средней школы в районном центре Челно-Вершины.</t>
  </si>
  <si>
    <t>В целях проведения мероприятий, направленных на обеспечение безопасных условий функционирования образовательных учреждений в соответствии с федеральными требованиями в данной сфере</t>
  </si>
  <si>
    <t>В целях организации и проведении научной конференции регионального уровня для студентов</t>
  </si>
  <si>
    <t xml:space="preserve">В целях проведения мероприятий по капитальному (аварийному) ремонту (в том числе мероприятий по обследованию, разработке проектно-сметной документации) кровель трех зданий государственных бюджетных учреждений культуры:
ГБУК «Самарская государственная филармония»; 
ГБУК «Самарский историко-краеведческий музей им. П.В. Алабина» («Музей Модерна»); 
ГБУК «Самарская областная универсальная научная библиотека». </t>
  </si>
  <si>
    <t>В целях проведения значимых физкультурных и спортивных мероприятий на территории Самарской области в 2021 году</t>
  </si>
  <si>
    <t>В целях комплектования спортивных залов</t>
  </si>
  <si>
    <t>В целях технической поддержки 7 государственных информационных систем Самарской области</t>
  </si>
  <si>
    <t xml:space="preserve">В целях приобретения 3-х АПК "Арбалет" </t>
  </si>
  <si>
    <t xml:space="preserve">В целях продления реализация программы по улучшению условий проживания ветеранов ВОВ 1941-1945 годов в 2021 году </t>
  </si>
  <si>
    <t xml:space="preserve">Замена в многоквартирных домах лифтов с истекшим назначенным сроком службы </t>
  </si>
  <si>
    <t>В целях осуществления работ по замене лифтов в многоквартирных домах в рамках обеспечения софинансирования безвозмездных поступлений от Фонда содействия реформированию ЖКХ</t>
  </si>
  <si>
    <t>Мероприятия по благоустройству территорий, прилегающих  к этнокультурному комплексу "Парк дружбы народов" в г.о. Самара</t>
  </si>
  <si>
    <t>В целях осуществления работ по устройству тротуаров, парковки и озеленения территорий, прилегающих к этнокультурному комплексу "Парк дружбы народов" в г.о. Самара.</t>
  </si>
  <si>
    <t>Строительство и реконструкция (модернизация) объектов питьевого водоснабжения</t>
  </si>
  <si>
    <t xml:space="preserve">В целях корректировки проектно-сметной документации и строительства Пестравского группового водопровода (II очередь, IV пусковой комплекс) в рамках реализации федерального проекта «Чистая вода». </t>
  </si>
  <si>
    <t xml:space="preserve">Сокращение доли загрязненных сточных вод </t>
  </si>
  <si>
    <t>В целях предотвращения чрезвычайных ситуаций из-за аварийного состояния водонапорных башен.</t>
  </si>
  <si>
    <t xml:space="preserve">В целях предотвращения чрезвычайных ситуаций из-за аварийного состояния сетей холодного водоснабжения с.п. Прогресс. </t>
  </si>
  <si>
    <t>В целях развития туристского потенциала с. Ширяево в г.о. Жигулевск</t>
  </si>
  <si>
    <t xml:space="preserve">В целях проведения капитального ремонта водозабора в с. Елшанка в связи с возникновением критической ситуацией с водоснабжением населения </t>
  </si>
  <si>
    <t>В целях строительства модульных котельных в п. Серноводск в связи с выводом из эксплуатации собственником существующей центральной котельной (собственник ФГБУЗ МРЦ «Сергиевские минеральные воды» ФМБА России).</t>
  </si>
  <si>
    <t>В целях оплаты госпошлины при подаче заявлений в судебные органы на взыскание задолженности по оплате взносов собственников за капитальный ремонт (Фонд капитального ремонта)</t>
  </si>
  <si>
    <t xml:space="preserve">В целях подготовки и проведения федерального этапа Всероссийского конкурса профессионального мастерства "Лучший по профессии" в номинации "Лучший ветеринарный фельдшер".  </t>
  </si>
  <si>
    <t xml:space="preserve">В целях приобретения серверного оборудования. </t>
  </si>
  <si>
    <t>В целях оплаты услуг по проведению неотложных комплексных мероприятий по мониторингу паводковой обстановки, природных (ландшафтных) пожаров и инженерно-технических мероприятий</t>
  </si>
  <si>
    <t>В целях предоставления иного межбюджетного трансферта бюджету муниципального района Кинель-Черкасский Самарской области на возмещение затрат по функционированию обсерватора для изоляции лиц, прибывших из эпидемически неблагополучной территории, и осуществления медицинского наблюдения за ними</t>
  </si>
  <si>
    <t>В целях предоставления субсидии бюджету муниципального района Безенчукский Самарской области на проведение мероприятий по ликвидации последствий чрезвычайной ситуации, связанной с эпизоотическим заболеванием африканской чумой свиней</t>
  </si>
  <si>
    <t>В целях предоставления единовременных социальных выплат гражданам для возмещения затрат, понесенных ими в результате изъятия животных и (или) продуктов животноводства при ликвидации заболевания африканской чумой свиней в эпизоотическом очаге и первой угрожаемой зоне в ряде населенных пунктов муниципального района Красноармейский Самарской области</t>
  </si>
  <si>
    <t>В целях приобретения товаров и услуг для обеспечения деятельности органов исполнительной власти (государственных органов) Самарской области в целях противодействия распространению новой коронавирусной инфекции</t>
  </si>
  <si>
    <r>
      <t xml:space="preserve">В целях обеспечения жилыми помещениями лиц из числа детей-сирот </t>
    </r>
  </si>
  <si>
    <t>В целях подготовки и проведения выборов депутатов Самарской Губернской Думы</t>
  </si>
  <si>
    <t>Предоставление субсидии из областного бюджета бюджету субъекта РФ</t>
  </si>
  <si>
    <t>В целях предоставления субсидии бюджету Нижегородской области на софинансирование расходного обязательства по выполнению отдельных видов работ в составе комплекса работ по устройству элемента благоустройства «Амфитеатр деревянный разборный»</t>
  </si>
  <si>
    <t xml:space="preserve">В целях обеспечения проведения совместного выездного совещания Секретаря Совета Безопасности РФ и полномочного представителя Президента РФ в ПФО </t>
  </si>
  <si>
    <t>В связи с проведением организационно-штатных мероприятий</t>
  </si>
  <si>
    <t xml:space="preserve">В целях проведения ремонтных работ и укрепления материально-технической базы </t>
  </si>
  <si>
    <t xml:space="preserve">В целях оплаты аренды и содержания помещений в региональном центре «Мой бизнес» в связи с переездом ГКУ СО «ИКАСО» в новый офис регионального центра «Мой бизнес» расположенный по адресу: г. Самара, ул. Молодогвардейская, д.211. </t>
  </si>
  <si>
    <t>В целях проведения ремонта корпусов технопарка "Жигулевская долина"</t>
  </si>
  <si>
    <t xml:space="preserve">
В целях демонтажа рекламных конструкций, срок действия на которые окончился</t>
  </si>
  <si>
    <t xml:space="preserve">В связи с сокращением в результате введения ограничительных мер количества поездок отдельных категорий граждан по социальной карте жителя Самарской области на общественном транспорте </t>
  </si>
  <si>
    <t>В целях оказания содействия транспортным организациям, осуществляющим деятельность на территории Самарской области по перевозке отдельных категорий граждан по социальной карте жителя Самарской области, в связи с сокращением пассажиропотока в условиях угрозы распространения новой коронавирусной инфекции (COVID-19) в части возмещения недополученных доходов</t>
  </si>
  <si>
    <t>В целях обеспечения доступности пассажирских пригородных речных перевозок для всех категорий пассажиров.</t>
  </si>
  <si>
    <t>В целях проведения планового ремонта судов на воздушной подушке</t>
  </si>
  <si>
    <t>В целях возмещения недополученных доходов Самарского метрополитена, образующихся в связи с осуществлением регулирования тарифов</t>
  </si>
  <si>
    <t>В целях проведения капитального ремонта вагонов метро</t>
  </si>
  <si>
    <t xml:space="preserve">В связи с переносом сроков реализации мероприятия на 2024 - 2025 годы. </t>
  </si>
  <si>
    <t>В целях возмещения ранее понесенных затрат на приобретение техники и оборудования для отрасли животноводства</t>
  </si>
  <si>
    <t xml:space="preserve">Развитие семейных животноводческих ферм </t>
  </si>
  <si>
    <t xml:space="preserve">Исходя из фактической потребности
</t>
  </si>
  <si>
    <t>В целях дополнительного приобретения вакцин от пневмококковой инфекции</t>
  </si>
  <si>
    <t>В связи с увеличением выплат специалистам, трудоустроившимся по наиболее востребованной специальности, со 166 тыс. руб. до 200 тыс. рублей</t>
  </si>
  <si>
    <t>В связи с установлением новой меры поддержки молодых врачей - компенсация расходов по банковской процентной ставке ипотечного кредита в размере 100 тыс. рублей.</t>
  </si>
  <si>
    <t>В целях компенсации расходов,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в связи с ростом числа обращений и прогноза количества оказанной помощи до конца года.</t>
  </si>
  <si>
    <t>В целях подготовки помещений (складов) для проведения лицензирования фармацевтической деятельности.</t>
  </si>
  <si>
    <t>В целях организации обучения оказанию первой помощи работников аварийно-спасательных служб, пожарно-спасательных подразделений Самарской области, водителей санитарного транспорта ГБУЗ СО, принимающих участие в ликвидации последствий ДТП, а также на приобретение манекенов-тренажеров, программных продуктов, компьютерного и иного оборудования.</t>
  </si>
  <si>
    <t>В целях компенсации муниципальным образованиям снижения в 2021 году отдельных неналоговых доходов.</t>
  </si>
  <si>
    <t>В связи с возобновлением в 2021 году проведения конкурсных мероприятий для детей всероссийского и международного уровней в очном формате и одновременно - увеличение их количества.</t>
  </si>
  <si>
    <t>В целях обеспечения деятельности Института, а также на проведение мероприятий в рамках функционирования научно-образовательного центра "Инженерия будущего".</t>
  </si>
  <si>
    <t>В целях оказания поддержки деятельности Самарского регионального штаба студенческих отрядов, обеспечения деятельности ресурсного центра поддержки и развития деятельности студенческих отрядов в Самарской области на базе ГБУ "Агентство по реализации молодежной политики", обучения членов студенческих отрядов по дополнительным профессиональным программам, обеспечения участия членов студенческих отрядов во всероссийских, межрегиональных и региональных мероприятиях студенческих отрядов, а также организация и проведение мероприятий по поддержке деятельности студенческих отрядов.</t>
  </si>
  <si>
    <t>Центр информационной безопасности молодежи (структурное подразделение ГБУ "Агентство по реализации молодежной политики")</t>
  </si>
  <si>
    <t>В связи с переносом сроков реализации мероприятия на 2021 год</t>
  </si>
  <si>
    <t>Предоставления субсидий юридическим лицам  на возмещение части затрат на уплату основного долга и процентов по кредитам, полученным в российский кредитных организациях и (или) государственной корпорации развития «ВЭБ.РФ» на осуществление капитальных затрат на создание, модернизацию и (или) реконструкцию объектов инфраструктуры индустриальных (промышленных) парков</t>
  </si>
  <si>
    <t>На оптимизацию государственных услуг и внутренних процессов министерства экономического развития и инвестиций Самарской области</t>
  </si>
  <si>
    <r>
      <t>В целях оптимизацию государственных услуг и внутренних процессов министерства по принципам бережливого производства.</t>
    </r>
  </si>
  <si>
    <t xml:space="preserve">В целях создания и дальнейшего развития инжинирингового центра на базе Самарского национального исследовательского университета имени академика С.П. Королёва, решающего задачи цифровой трансформации и внедрения передовых производственных технологий на промышленных предприятиях. </t>
  </si>
  <si>
    <t>Предоставление субсидий фонду «Региональный центр развития предпринимательства Самарской области» в целях реализации мероприятий, направленных на создание, развитие и поддержку СМСП</t>
  </si>
  <si>
    <t>В целях организации деятельности центров «Мой бизнес»</t>
  </si>
  <si>
    <t>В целях погашения просроченной кредиторской задолженности и на финансовое обеспечение выполнения государственного задания учреждения</t>
  </si>
  <si>
    <t xml:space="preserve">В целях возмещения недополученных доходов юридическими лицами в связи с оказанием ими в сфере железнодорожного транспорта пригородного сообщения услуг по перевозке пассажиров по утвержденным органом, уполномоченным в области государственного регулирования цен (тарифов), тарифам </t>
  </si>
  <si>
    <t>В целях обеспечения перевозки пассажиров внутренним водным транспортом общего пользования на территории Самарской области в межнавигационный период</t>
  </si>
  <si>
    <t>В целях обеспечения перевозки пассажиров внутренним водным транспортом общего пользования на территории Самарской области в навигационный период</t>
  </si>
  <si>
    <t>В связи с корректировкой проектной документации  и увеличением общей стоимости строительства объекта, необходимостью повторного прохождения проектной документации государственной экспертизы, а также учитывая сроки проведения конкурсных процедур, завершение строительства объекта предполагается в 2022 году.</t>
  </si>
  <si>
    <t>Высвобождение средств в рамках заключенных госконтрактов</t>
  </si>
  <si>
    <t xml:space="preserve">В целях предоставления местным бюджетам дополнительных средств на осуществление дорожной деятельности </t>
  </si>
  <si>
    <t>В целях возмещения стоимости изъятия земельных участков (убытков) в целях эксплуатации и содержания автодороги Красноглинское шоссе (от моста через р. Сок до Волжского шоссе) в г.о. Самара.</t>
  </si>
  <si>
    <t xml:space="preserve">В целях реализации проектов по развитию молочных семейных ферм с  оснащением их современным техническим оборудованием. </t>
  </si>
  <si>
    <t xml:space="preserve">В целях осуществления ежемесячных стимулирующих выплат старшим врачам оперативного отдела станций скорой медицинской помощи, не попадающим под действие постановления Правительства РФ от 30.10.2020 № 1762, а также на фонд оплаты труда медицинских работников, работающих в системе ОМС, в целях реализации указов Президента Российской Федерации от 07.05.2012 № 597 «О мероприятиях по реализации государственной социальной политики»
  </t>
  </si>
  <si>
    <t>В целях создания запаса противовирусных лекарственных препаратов, селективных иммунодепрессантах, антагонистах рецепторов интерлейкинов (ингибиторы интерлейкина) в ковидных инфекционных стационарах</t>
  </si>
  <si>
    <t xml:space="preserve">Предоставление денежной выплаты медицинским работникам, трудоустроившимся по наиболее востребованной медицинской специальности </t>
  </si>
  <si>
    <t>В целях внедрения принципов бережливого производства в 15 детских поликлинических отделениях учреждений здравоохранения в рамках реализации НП "Здравоохранение"</t>
  </si>
  <si>
    <t>Предоставление субсидий государственным бюджетным учреждениям здравоохранения Самарской области, оказывающим первичную медико-санитарную помощь, на создание новой модели медицинской организации</t>
  </si>
  <si>
    <t>Исходя из количества работников образовательных учреждений подлежащих осмотру в 2021 году.</t>
  </si>
  <si>
    <t>В целях проведения капитального ремонта корпуса ГБУЗ СО «Противотуберкулезный санаторий «Рачейка»  по адресу: Самарская область, Сызранский район, с. Старая Рачейка, ул. Московская, 57</t>
  </si>
  <si>
    <t>Увеличение с 01.01.2021 размера ежемесячной доплаты педагогическим работникам</t>
  </si>
  <si>
    <t>В целях обеспечения безопасности в образовательных учреждениях</t>
  </si>
  <si>
    <t>В целях выявления признаков девиантного поведения подростков и их вовлеченности в асоциальные субкультуры, а также противодействие влиянию негативного контента сети Интернет на молодежь</t>
  </si>
  <si>
    <t xml:space="preserve">В связи с переносом сроков реализации мероприятия на 2022 год </t>
  </si>
  <si>
    <t>В целях подготовки и утверждения документации по планировке территории в целях развития территорий регионального значения и размещения объектов регионального значения на территории Самарской области</t>
  </si>
  <si>
    <t>В целях проведения экспертизы стоимости ПИР по объектам, на которые не предусмотрены бюджетные ассигнования на 2021 год</t>
  </si>
  <si>
    <t>В связи с поступлением средств федерального бюджета потребность в средствах областного бюджета снизилась</t>
  </si>
  <si>
    <t xml:space="preserve">Строительство блока «Б» здания дошкольного образовательного учреждения «МБДОУ № 407», расположенного по адресу: г. Самара, Промышленный внутригородской район, ул. Ново-Садовая, д. 192А </t>
  </si>
  <si>
    <t>Увеличение стоимости в связи с археологическим обследованием</t>
  </si>
  <si>
    <t>В целях ввода объекта в эксплуатацию в 2022 году.</t>
  </si>
  <si>
    <t xml:space="preserve">В целях начала работ по проектированию и строительству объекта </t>
  </si>
  <si>
    <t>В целях возмещения части затрат производителям масла подсолнечного на производство и реализацию рафинированного бутилированного масла подсолнечного в организации розничной торговли, а также соблюдения условий софинансирования безвозмездных поступлений</t>
  </si>
  <si>
    <t>В целях завершения строительства и планового ввода объекта в эксплуатацию.</t>
  </si>
  <si>
    <t>В целях продолжения строительно-монтажных работ</t>
  </si>
  <si>
    <t xml:space="preserve">Восстановление ранее перераспределенных на иные направления расходов средств областного бюджета </t>
  </si>
  <si>
    <t>В целях продолжения проектирования и строительства объекта, а также соблюдения условий софинансирования безвозмездных поступлений</t>
  </si>
  <si>
    <t>Изменение ГБРС - исполнителя мероприятия</t>
  </si>
  <si>
    <t>В связи с передачей государственного недвижимого имущества (спортивный комплекс «Волна») из оперативного управления ГАУ СО «Арена» в оперативное управление ГАУ СО «СШОР № 2».</t>
  </si>
  <si>
    <t>Перераспределение средств, предусмотренных на содержание спортивного объекта «Каток «Южный», который до настоящего времени не принят в собственность Самарской области, на иные направления расходов</t>
  </si>
  <si>
    <t>В целях проведения ремонтно-восстановительных работ покрытия кровли административно-бытового корпуса государственного автономного учреждения Самарской области «Учебно-спортивный центр «Грация».</t>
  </si>
  <si>
    <t>В целях предоставления целевой субсидии государственному автономному учреждению Самарской области «Учебно-спортивный центр «Чайка» на приобретение и установку быстровозводимого (мобильно-каркасного) здания</t>
  </si>
  <si>
    <t>Оснащение объектов спортивной инфраструктуры спортивно-технологическим оборудованием</t>
  </si>
  <si>
    <t>В целях устройства физкультурно-оздоровительных комплексов открытого типа.</t>
  </si>
  <si>
    <t>В целях участия «Клуба пляжного футбола «Крылья Советов» в европейском клубном чемпионате Euro Winners Challenge в Португалии и клубном чемпионате мира World Winners Cup 2021 в Турции);</t>
  </si>
  <si>
    <t>В целях проведения социально-значимых официальных физкультурных мероприятий  (проведение XIV турнира по баскетболу «Жигули-баскет»; проведение конноспортивных соревнований в рамках праздника «День степи»; проведение соревнований по триатлону среди любителей IRONSTAR; проведение фестиваля боевых искусств «Кубок Победы»;  проведение всероссийского полумарафона «ЗаБег.РФ»).</t>
  </si>
  <si>
    <t xml:space="preserve">В целях содержания МТЛ-2, передаваемого с 01.06.2021 на баланс государственного автономного учреждения Самарской области «Организационный центр спортивных мероприятий»". </t>
  </si>
  <si>
    <t xml:space="preserve">В целях обеспечения участия спортсменов Самарской области в V летней Спартакиаде молодежи (юниорская) России, а также участия спортивных сборных команд Самарской области в официальных спортивных соревнованиях в рамках календарного плана официальных спортивных мероприятий  </t>
  </si>
  <si>
    <t xml:space="preserve">Проведение фестиваля деятелей интернета 404 fest </t>
  </si>
  <si>
    <t>В целях проведения юбилейного фестиваля деятелей интернета 404 fest в 2021 году</t>
  </si>
  <si>
    <t xml:space="preserve">В целях замены 94 аналоговых терминалов, приобретенных в 2009-2011 годах, на цифровые в здании Правительства Самарской области, зданиях ОИВ и администраций городских округов и муниципальных районов Самарской области. </t>
  </si>
  <si>
    <t xml:space="preserve">В целях проведения аттестационных испытаний на соответствие требованиям по безопасности информации на объектах информатизации </t>
  </si>
  <si>
    <t>В целях обеспечения эксплуатации инженерных комплексов Центра обработки данных, а также приобретения анализатора целевых атак и проведения аналитики киберугроз для выполнения требований ФСБ</t>
  </si>
  <si>
    <t>Капитальный ремонт помещений для размещения службы мировых судей</t>
  </si>
  <si>
    <t xml:space="preserve">В целях проведения капитального ремонта помещений в с. Кинель-Черкассы </t>
  </si>
  <si>
    <t>В целях соблюдения условий софинансирования безвозмездных поступлений</t>
  </si>
  <si>
    <t xml:space="preserve">В целях соблюдения условий софинансирования федеральных средств и ввода объекта в эксплуатацию в 2022 году. </t>
  </si>
  <si>
    <t>В целях обеспечения текущей деятельности учреждения</t>
  </si>
  <si>
    <t xml:space="preserve">Оплата услуг Регионального центра компетенций в сфере производительности труда Самарской области </t>
  </si>
  <si>
    <t xml:space="preserve">В целях повышения производительности труда с применением инструментов бережливого производства </t>
  </si>
  <si>
    <t>Проведение трудовых конкурсов «Профессионал года»</t>
  </si>
  <si>
    <t>В целях приобретения встроенных датчиков для измерения вредных веществ к газоанализатору с выполнением работ по установке, настройке, поверке.</t>
  </si>
  <si>
    <r>
      <t xml:space="preserve">В соответствии с поручением Президента Российской Федерации В.В.Путина в целях реализации мер, направленных на восстановление  численности занятого населения к IV кварталу 2021 года с учетом ситуации, складывающейся на рынке труда Самарской области. 
</t>
    </r>
  </si>
  <si>
    <t xml:space="preserve">Субсидия АНО "Региональный центр реализации проектов" </t>
  </si>
  <si>
    <t>В целях финансирования уставной деятельности создаваемой автономной некоммерческой организации "Региональный центр реализации проектов"</t>
  </si>
  <si>
    <t xml:space="preserve">В целях оплаты расходов, связанных с использованием помещений, передаваемых Избирательной комиссии в безвозмездное пользование для хранения комплексов обработки избирательных бюллетеней </t>
  </si>
  <si>
    <t xml:space="preserve">В целях доукомплектования в связи со складывающейся сложной пожароопасной обстановкой водительским составом (в количестве 40 единиц) выведенных из резерва 8 автомобилей: 4 пожарно-насосных станций и 4 рукавных автомобилей </t>
  </si>
  <si>
    <t>Обеспечение деятельности министерства управления финансами Самарской области ВР 851</t>
  </si>
  <si>
    <t>Обеспечение деятельности министерства управления финансами Самарской области ВР 244</t>
  </si>
  <si>
    <t>Мероприятия по централизации бюджетного учета и формирования бюджетной отчетности органов государственной власти Самарской области, государственных органов Самарской области и государственных казенных учреждений Самарской области РзПр 0113</t>
  </si>
  <si>
    <t>Мероприятия по централизации бюджетного учета и формирования бюджетной отчетности органов государственной власти Самарской области, государственных органов Самарской области и государственных казенных учреждений Самарской области РзПр 0410</t>
  </si>
  <si>
    <t>Обеспечение бюджетного процесса (обеспечение деятельности министерства управления финансами Самарской области) РзПр 0106</t>
  </si>
  <si>
    <t xml:space="preserve">В соответствии с посланием Президента РФ В.В. Путина от 21 апреля 2021 года в целях формирования региональных кадастров выбросов и поглощений парниковых газов, а также принятия мер, направленных на увеличение поглощения объёма выбросов парниковых газов в атмосферный воздух. </t>
  </si>
  <si>
    <t xml:space="preserve">Ежегодное проведение натурного обследования территорий, сбор данных о распространении и численности видов в целях обеспечения ведения Красной книги </t>
  </si>
  <si>
    <t>В целях осуществления государственного надзора в области охраны и использования ООПТ уполномоченными органами исполнительной власти субъектов РФ при реализации ими регионального государственного экологического надзора, в том числе на основе проводимого мониторинга ООПТ.</t>
  </si>
  <si>
    <t xml:space="preserve">В целях оплаты налоговых платежей по земельным участкам, числящимся на балансовом учете у  ГБУ СО "Самаралес". </t>
  </si>
  <si>
    <t>В целях выполнения работ по расчистке русла реки Ташелка в границах села Ташла сельского поселения Мусорка м.р. Ставропольский Самарской области.</t>
  </si>
  <si>
    <t>В целях организации и проведения международного Волжского инвестиционного саммита (VOLGA INVESTMENT SUMMIT), направленного на включение региона в российскую инвестиционную повестку.</t>
  </si>
  <si>
    <t xml:space="preserve">В целях выплаты стипендии, оказания материальной помощи и иных мер социальной поддержки студентам из категории детей-сирот и детей из малоимущих семей в связи с ростом численности  получателей социальной поддержки </t>
  </si>
  <si>
    <t>В связи с увеличением количества услуг по первичной медико-санитарной помощи, включенной в базовую программу обязательного медицинского страхования в условиях дневного стационара, оказываемой ГБУЗ «Самарская областная клиническая больница № 2», а также в целях оснащения больницы медицинским оборудованием для проведения медицинских осмотров и диспансеризации населения</t>
  </si>
  <si>
    <t>Приобретение аппаратно-программных комплексов идентификации транспортных средств по государственным регистрационным знакам с целью выявления неплательщиков.</t>
  </si>
  <si>
    <t xml:space="preserve">В целях обеспечения службы мировых судей Самарской области знаками почтовой оплаты, офисной бумагой, конвертами, оплата услуг по пересылке уведомлений.  </t>
  </si>
  <si>
    <t>Высвобождение средств в результате проведения конкурсных процедур.</t>
  </si>
  <si>
    <t>В целях проведения мероприятий по замене оборудования для хранения медицинского кислорода (в том числе в "ковидных госпиталях") и постановке его на учет в органах Ростехнадзора в соответствии с требованиями промышленной безопасности при эксплуатации кислородного оборудования</t>
  </si>
  <si>
    <t xml:space="preserve">В целях оказания поддержки ПФК "Крылья Советов" (в том числе на оплату расходов, связанных с организацией, проведением спортивных мероприятий, в том числе официальных спортивных мероприятий различного уровня, и участия в них в связи с выходом клуба в Российскую Премьер-Лигу) </t>
  </si>
  <si>
    <t>В целях оплаты услуг по печати и доставке платежных документов на оплату взносов, услуг почты  и покупку канцтоваров</t>
  </si>
  <si>
    <t>В связи со складывающейся пожароопасной обстановкой на территории Самарской области</t>
  </si>
  <si>
    <t xml:space="preserve">В целях оказания поддержки гражданам и их объединениям, участвующим в охране общественного порядка, созданию условий для деятельности народных дружин </t>
  </si>
  <si>
    <t>В целях обеспечения выполнения работ, направленных на управление развитием и функционирование технопарков на территории Самарской области, содержание и эксплуатацию имущества технопарков Самарской области, находящегося в государственной собственности, содействие развитию инжиниринговой деятельности на территории Самарской области</t>
  </si>
  <si>
    <t xml:space="preserve">Экономия по результатам проведения конкурсных процедур </t>
  </si>
  <si>
    <t>В целях завершения проектирования объекта</t>
  </si>
  <si>
    <t>Отказ от финансирования объекта в связи с необходимостью изменения концептуальных решений</t>
  </si>
  <si>
    <t>В целях предоставления субсидии публично-правовой компании "Фонд защиты прав граждан - участников долевого строительства" для привлечения внебюджетных средств на решение проблем участников долевого строительства</t>
  </si>
  <si>
    <t>В целях предоставления субсидий региональным операторам жилищной политики на проектное финансирование.</t>
  </si>
  <si>
    <t>Предоставление субсидий юридическим лицам (за исключением субсидий государственным (муниципальным) учреждениям) - производителям товаров,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организаций, работающим в составе выездных бригад скорой медицинской помощи, оказывающих скорую медицинскую помощь пациентам с установленным диагнозом новой коронавирусной инфекции (COVID-19)</t>
  </si>
  <si>
    <t>Мероприятия по созданию, внедрению и развитию АПК "Безопасный город" (в т.ч. разработка проектно-сметной и рабочей документации)</t>
  </si>
  <si>
    <t>Приобретение программно-аппаратных комплексов  VIPNet в связи с отсутствием возможности продления лицензии по имеющимся комплексам</t>
  </si>
  <si>
    <t>В целях создания АПК "Безопасный город" для обеспечения  безопасности общественного пространства</t>
  </si>
  <si>
    <t>В целях организации криптографической защиты информации, передаваемой между органами исполнительной власти, органами местного самоуправления и  подведомственными учреждениями</t>
  </si>
  <si>
    <t xml:space="preserve">Проектирование и строительство объектов комплексной системы экстренного оповещения населения и региональной автоматизированной системы централизованного оповещения </t>
  </si>
  <si>
    <t>В целях создания объектов комплексной системы экстренного оповещения населения и региональной автоматизированной системы централизованного оповещения в зонах наводнения и химического заражения</t>
  </si>
  <si>
    <t>В целях обновления транспортных средств</t>
  </si>
  <si>
    <t>В целях оказания дополнительной поддержки СОНКО в связи с проведением комплекса общественно значимых информационно-разъяснительных мероприятий для населения Самарской области, включающий создание информ-центра, изготовление и распространение информационных бюллетеней и брошюр, проведение семинаров и иных мероприятий с привлечением волонтеров</t>
  </si>
  <si>
    <t>Материально-техническое обеспечение Ситуационного центра Губернатора Самарской области</t>
  </si>
  <si>
    <t>В целях создания и эксплуатации Ситуационного центра Губернатора Самарской области.</t>
  </si>
  <si>
    <t>В соответствии с посланием Губернатора Самарской области Д.И. Азарова в целях поддержки инициатив населения.</t>
  </si>
  <si>
    <t>Экономия средств по результатам проведения конкурсных процедур</t>
  </si>
  <si>
    <t xml:space="preserve">В связи с изменением механизма финансирования строительства объектов инфраструктуры индустриальных (промышленных) парков </t>
  </si>
  <si>
    <t>В целях приобретения оргтехники взамен изношенной</t>
  </si>
  <si>
    <t>Строительство автомобильной дороги общего пользования регионального значения в Самарской области Южная обводная дорога (от ул. Водников до Южного шоссе), расположенной в городском округе Самара. I.I этап (от ул. Молодогвардейской до ул. Самарская)</t>
  </si>
  <si>
    <t>Строительство пешеходного перехода на км 16 а/д Московское шоссе (от ул. Мичурина до АЗС №115 "Роснефть") в городском округе Самара</t>
  </si>
  <si>
    <t>Государственная регистрация земель под существующей сетью а/д общего пользования Самарской области</t>
  </si>
  <si>
    <t>Капитальный ремонт и ремонт автомобильных дорог общего пользования регионального или межмуниципального значения Самарской области</t>
  </si>
  <si>
    <t>Субсидии местным бюджетам на осуществление дорожной деятельности</t>
  </si>
  <si>
    <t>Изъятие земельных участков, находящихся в границах автомобильных дорог общего пользования регионального или межмуниципального значения Самарской области, в рамках деятельности по их содержанию</t>
  </si>
  <si>
    <t>Исполнение судебных актов (органы государственной власти (государственные органы)). Выплаты денежных требований по судебным спорам</t>
  </si>
  <si>
    <t>Экономия бюджетных ассигнований по результатам проведения конкурсных процедур.</t>
  </si>
  <si>
    <t>Обеспечение энтеральным питанием детей, проживающих в семьях, имеющих паллиативный статус</t>
  </si>
  <si>
    <t>В целях обеспечения продуктами лечебного питания детей, имеющих паллиативный статус</t>
  </si>
  <si>
    <t>Проведение капитального ремонта подведомственных учреждений</t>
  </si>
  <si>
    <t>В связи с невозможностью выполнения санитарно-эпидемиологических требований к устройству, содержанию и организации работы существующего "МБДОУ №407".</t>
  </si>
  <si>
    <t xml:space="preserve">В целях предоставления г.о.Самара дополнительных средств на превышение установленной стоимости 1 кв.м. по мероприятиям, направленным на переселение граждан из аварийного жилищного фонда </t>
  </si>
  <si>
    <t>В целях обеспечения надежным и качественным теплоснабжением жителей и социально-значимых объектов</t>
  </si>
  <si>
    <t>В целях реконструкции системы обеззараживания очищенных сточных вод на ГОКС г. Самары (станция УФ-обеззараживания) в рамках реализации регионального проекта "Оздоровление Волги").</t>
  </si>
  <si>
    <t xml:space="preserve">В целях реконструкции Красноармейского группового водопровода, обеспечивающего питьевой водой 21 населенный пункт Красноармейского района. </t>
  </si>
  <si>
    <t>В целях переоборудования спортивной площадки профессионального образовательного учреждения под площадку для игры «Бочча», способствующей созданию условий для реабилитации студентов с инвалидностью и ограниченными возможностями здоровья.</t>
  </si>
  <si>
    <t>В целях обновления и ремонта транспортных средств</t>
  </si>
  <si>
    <t>Строительство и реконструкция автомобильных дорог общего пользования регионального или межмуниципального значения Самарской области</t>
  </si>
  <si>
    <t xml:space="preserve">Проведение фестиваля современного искусства </t>
  </si>
  <si>
    <t>Строительство блока «Б» здания дошкольного образовательного учреждения «МБДОУ № 407», расположенного по адресу: г. Самара, Промышленный внутригородской район, ул. Ново-Садовая, д. 192А (ФБ)</t>
  </si>
  <si>
    <t>Создание дополнительных мест для детей в возрасте от 1,5 до 3 лет (приобретение (выкуп) в муниципальную собственность зданий (пристроек к зданию) и помещений, в том числе встроенных в жилые дома и встроенно-пристроенных) (ФБ)</t>
  </si>
  <si>
    <t>Строительство блока «Б» здания дошкольного образовательного учреждения «МБДОУ № 407», расположенного по адресу: г. Самара, Промышленный внутригородской район, ул. Ново-Садовая, д. 192А 
(ОБ)</t>
  </si>
  <si>
    <t>Создание дополнительных мест для детей в возрасте от 1,5 до 3 лет (приобретение (выкуп) в муниципальную собственность зданий (пристроек к зданию) и помещений, в том числе встроенных в жилые дома и встроенно-пристроенных)
(ОБ)</t>
  </si>
  <si>
    <t xml:space="preserve">
В целях обеспечения затрат на организацию и проведение Всероссийского соревнования по хоккею «Кубок Владислава Третьяка» среди юношей до 13 лет</t>
  </si>
  <si>
    <t>Приобретение автотранспорта для АНО "Академия футбола "Крылья Советов"</t>
  </si>
  <si>
    <t>В целях материально-технического оснащения учебно-тренировочной базы и проведения ремонтных работ</t>
  </si>
  <si>
    <t>Предоставление иных межбюджетных трансфертов из областного бюджета бюджетам муниципальных образований в целях возмещения понесенных юридическим лицом (за исключением государственного (муниципального) учреждения) затрат в связи с выполнением работ по капитальному ремонту многоквартирных домов</t>
  </si>
  <si>
    <t>В целях проведения капитального ремонта крыши и фасада домов 
в г.о. Самара</t>
  </si>
  <si>
    <t>В целях исполнения Плана конгрессно-выставочных мероприятий во втором полугодии</t>
  </si>
  <si>
    <t>В целях укомплектования пожарно-спасательных частей</t>
  </si>
  <si>
    <t xml:space="preserve">В целях реализации информационной политики </t>
  </si>
  <si>
    <t>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</t>
  </si>
  <si>
    <t>В целях поддержки общественного самоуправления</t>
  </si>
  <si>
    <t>В целях оказания поддержки профессиональной женской футбольной команды "Крылья Советов", а также обществу с ограниченной ответственностью «Гандбольный клуб ЛАДА»</t>
  </si>
  <si>
    <t>В целях проведения на территории г.о. Самара и г.о.Тольятти  фестиваля современного искусства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</si>
</sst>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00"/>
    <numFmt numFmtId="169" formatCode="#,##0.00000"/>
    <numFmt numFmtId="170" formatCode="#,##0.0000"/>
    <numFmt numFmtId="171" formatCode="#,##0.000"/>
    <numFmt numFmtId="172" formatCode="#,##0.00000\ _₽"/>
    <numFmt numFmtId="173" formatCode="#,##0;[Red]\-#,##0;0"/>
    <numFmt numFmtId="174" formatCode="#,##0.00000;[Red]#,##0.00000"/>
    <numFmt numFmtId="175" formatCode="00\.00\.00"/>
    <numFmt numFmtId="176" formatCode="#,##0.0;[Red]\-#,##0.0;0.0"/>
    <numFmt numFmtId="177" formatCode="0000000000"/>
    <numFmt numFmtId="178" formatCode="000\.00\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\.000\.0000"/>
    <numFmt numFmtId="184" formatCode="0.0"/>
    <numFmt numFmtId="185" formatCode="_-* #,##0\ _₽_-;\-* #,##0\ _₽_-;_-* &quot;-&quot;??\ _₽_-;_-@_-"/>
    <numFmt numFmtId="186" formatCode="#,##0\ _₽"/>
    <numFmt numFmtId="187" formatCode="#,##0.0\ _₽"/>
    <numFmt numFmtId="188" formatCode="#,##0.00\ _₽"/>
    <numFmt numFmtId="189" formatCode="_-* #,##0.0\ _₽_-;\-* #,##0.0\ _₽_-;_-* &quot;-&quot;??\ _₽_-;_-@_-"/>
    <numFmt numFmtId="190" formatCode="0.0000"/>
    <numFmt numFmtId="191" formatCode="0.000"/>
    <numFmt numFmtId="192" formatCode="_-* #,##0.0\ _₽_-;\-* #,##0.0\ _₽_-;_-* &quot;-&quot;?\ _₽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 Cyr"/>
      <family val="0"/>
    </font>
    <font>
      <sz val="1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8"/>
      <name val="Arial Cyr"/>
      <family val="0"/>
    </font>
    <font>
      <sz val="30"/>
      <name val="Arial Cyr"/>
      <family val="0"/>
    </font>
    <font>
      <sz val="24"/>
      <name val="Times New Roman"/>
      <family val="1"/>
    </font>
    <font>
      <b/>
      <sz val="20"/>
      <name val="Times New Roman"/>
      <family val="1"/>
    </font>
    <font>
      <i/>
      <sz val="28"/>
      <name val="Times New Roman"/>
      <family val="1"/>
    </font>
    <font>
      <i/>
      <sz val="30"/>
      <name val="Times New Roman"/>
      <family val="1"/>
    </font>
    <font>
      <sz val="30"/>
      <color indexed="8"/>
      <name val="Times New Roman"/>
      <family val="1"/>
    </font>
    <font>
      <i/>
      <sz val="16"/>
      <name val="Times New Roman"/>
      <family val="1"/>
    </font>
    <font>
      <sz val="32"/>
      <name val="Times New Roman"/>
      <family val="1"/>
    </font>
    <font>
      <b/>
      <sz val="12"/>
      <name val="Times New Roman"/>
      <family val="1"/>
    </font>
    <font>
      <sz val="30"/>
      <name val="Times New Roman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29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65" applyNumberFormat="1" applyFont="1" applyFill="1" applyBorder="1" applyAlignment="1">
      <alignment horizontal="center" vertical="center" wrapText="1"/>
      <protection/>
    </xf>
    <xf numFmtId="168" fontId="9" fillId="0" borderId="10" xfId="0" applyNumberFormat="1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justify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168" fontId="9" fillId="0" borderId="1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9" fillId="33" borderId="10" xfId="65" applyFont="1" applyFill="1" applyBorder="1" applyAlignment="1">
      <alignment vertical="center" wrapText="1"/>
      <protection/>
    </xf>
    <xf numFmtId="167" fontId="10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185" fontId="9" fillId="0" borderId="10" xfId="85" applyNumberFormat="1" applyFont="1" applyFill="1" applyBorder="1" applyAlignment="1">
      <alignment vertical="center" wrapText="1"/>
    </xf>
    <xf numFmtId="185" fontId="9" fillId="0" borderId="10" xfId="85" applyNumberFormat="1" applyFont="1" applyFill="1" applyBorder="1" applyAlignment="1">
      <alignment horizontal="center" vertical="center" wrapText="1"/>
    </xf>
    <xf numFmtId="0" fontId="9" fillId="0" borderId="10" xfId="66" applyFont="1" applyFill="1" applyBorder="1" applyAlignment="1">
      <alignment horizontal="left" vertical="center" wrapText="1"/>
      <protection/>
    </xf>
    <xf numFmtId="186" fontId="9" fillId="0" borderId="10" xfId="0" applyNumberFormat="1" applyFont="1" applyFill="1" applyBorder="1" applyAlignment="1">
      <alignment horizontal="center" vertical="center"/>
    </xf>
    <xf numFmtId="186" fontId="9" fillId="0" borderId="10" xfId="66" applyNumberFormat="1" applyFont="1" applyFill="1" applyBorder="1" applyAlignment="1">
      <alignment horizontal="center" vertical="center" wrapText="1"/>
      <protection/>
    </xf>
    <xf numFmtId="186" fontId="9" fillId="0" borderId="10" xfId="65" applyNumberFormat="1" applyFont="1" applyFill="1" applyBorder="1" applyAlignment="1">
      <alignment horizontal="center" vertical="center" wrapText="1"/>
      <protection/>
    </xf>
    <xf numFmtId="186" fontId="1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85" fontId="9" fillId="33" borderId="10" xfId="85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9" fillId="33" borderId="10" xfId="54" applyFont="1" applyFill="1" applyBorder="1" applyAlignment="1">
      <alignment horizontal="left" vertical="center" wrapText="1"/>
      <protection/>
    </xf>
    <xf numFmtId="3" fontId="10" fillId="33" borderId="10" xfId="65" applyNumberFormat="1" applyFont="1" applyFill="1" applyBorder="1" applyAlignment="1">
      <alignment horizontal="center" vertical="center" wrapText="1"/>
      <protection/>
    </xf>
    <xf numFmtId="0" fontId="9" fillId="33" borderId="10" xfId="66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vertical="center"/>
      <protection/>
    </xf>
    <xf numFmtId="0" fontId="62" fillId="33" borderId="10" xfId="66" applyFont="1" applyFill="1" applyBorder="1" applyAlignment="1">
      <alignment vertical="center" wrapText="1"/>
      <protection/>
    </xf>
    <xf numFmtId="0" fontId="9" fillId="33" borderId="10" xfId="85" applyNumberFormat="1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left" vertical="center" wrapText="1"/>
    </xf>
    <xf numFmtId="183" fontId="9" fillId="0" borderId="10" xfId="75" applyNumberFormat="1" applyFont="1" applyFill="1" applyBorder="1" applyAlignment="1" applyProtection="1">
      <alignment vertical="center" wrapText="1"/>
      <protection hidden="1"/>
    </xf>
    <xf numFmtId="189" fontId="9" fillId="0" borderId="10" xfId="85" applyNumberFormat="1" applyFont="1" applyFill="1" applyBorder="1" applyAlignment="1">
      <alignment horizontal="center" vertical="center"/>
    </xf>
    <xf numFmtId="185" fontId="9" fillId="0" borderId="10" xfId="65" applyNumberFormat="1" applyFont="1" applyFill="1" applyBorder="1" applyAlignment="1">
      <alignment horizontal="center" vertical="center" wrapText="1"/>
      <protection/>
    </xf>
    <xf numFmtId="189" fontId="9" fillId="0" borderId="10" xfId="65" applyNumberFormat="1" applyFont="1" applyFill="1" applyBorder="1" applyAlignment="1">
      <alignment horizontal="center" vertical="center" wrapText="1"/>
      <protection/>
    </xf>
    <xf numFmtId="189" fontId="0" fillId="0" borderId="10" xfId="0" applyNumberFormat="1" applyFill="1" applyBorder="1" applyAlignment="1">
      <alignment horizontal="center" vertical="center" wrapText="1"/>
    </xf>
    <xf numFmtId="185" fontId="9" fillId="0" borderId="10" xfId="8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6" fontId="10" fillId="0" borderId="10" xfId="0" applyNumberFormat="1" applyFont="1" applyFill="1" applyBorder="1" applyAlignment="1">
      <alignment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83" fontId="9" fillId="0" borderId="10" xfId="0" applyNumberFormat="1" applyFont="1" applyFill="1" applyBorder="1" applyAlignment="1" applyProtection="1">
      <alignment vertical="center" wrapText="1"/>
      <protection hidden="1"/>
    </xf>
    <xf numFmtId="3" fontId="9" fillId="0" borderId="10" xfId="0" applyNumberFormat="1" applyFont="1" applyFill="1" applyBorder="1" applyAlignment="1">
      <alignment vertical="center"/>
    </xf>
    <xf numFmtId="0" fontId="9" fillId="0" borderId="10" xfId="65" applyFont="1" applyFill="1" applyBorder="1" applyAlignment="1">
      <alignment horizontal="left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1" fontId="9" fillId="33" borderId="10" xfId="66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10" xfId="66" applyFont="1" applyFill="1" applyBorder="1" applyAlignment="1">
      <alignment horizontal="center" vertical="center" wrapText="1"/>
      <protection/>
    </xf>
    <xf numFmtId="168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168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/>
    </xf>
    <xf numFmtId="3" fontId="9" fillId="0" borderId="10" xfId="58" applyNumberFormat="1" applyFont="1" applyFill="1" applyBorder="1" applyAlignment="1">
      <alignment horizontal="center" vertical="center" wrapText="1"/>
      <protection/>
    </xf>
    <xf numFmtId="3" fontId="9" fillId="0" borderId="10" xfId="66" applyNumberFormat="1" applyFont="1" applyFill="1" applyBorder="1" applyAlignment="1">
      <alignment horizontal="center" vertical="center" wrapText="1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horizontal="left" vertical="center" wrapText="1"/>
      <protection/>
    </xf>
    <xf numFmtId="3" fontId="9" fillId="0" borderId="10" xfId="85" applyNumberFormat="1" applyFont="1" applyFill="1" applyBorder="1" applyAlignment="1">
      <alignment horizontal="center" vertical="center" wrapText="1"/>
    </xf>
    <xf numFmtId="0" fontId="9" fillId="0" borderId="10" xfId="67" applyFont="1" applyFill="1" applyBorder="1" applyAlignment="1">
      <alignment horizontal="left" vertical="center" wrapText="1"/>
      <protection/>
    </xf>
    <xf numFmtId="167" fontId="9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0" xfId="85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9" fillId="33" borderId="10" xfId="85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/>
    </xf>
    <xf numFmtId="3" fontId="9" fillId="0" borderId="10" xfId="68" applyNumberFormat="1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left" vertical="center" wrapText="1"/>
      <protection/>
    </xf>
    <xf numFmtId="167" fontId="9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3" fontId="9" fillId="0" borderId="10" xfId="66" applyNumberFormat="1" applyFont="1" applyFill="1" applyBorder="1" applyAlignment="1">
      <alignment horizontal="center" vertical="center" wrapText="1"/>
      <protection/>
    </xf>
    <xf numFmtId="3" fontId="9" fillId="0" borderId="10" xfId="54" applyNumberFormat="1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vertical="center" wrapText="1"/>
      <protection hidden="1"/>
    </xf>
    <xf numFmtId="0" fontId="2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3" borderId="10" xfId="68" applyNumberFormat="1" applyFont="1" applyFill="1" applyBorder="1" applyAlignment="1">
      <alignment horizontal="center" vertical="center" wrapText="1"/>
      <protection/>
    </xf>
    <xf numFmtId="189" fontId="9" fillId="0" borderId="10" xfId="0" applyNumberFormat="1" applyFont="1" applyFill="1" applyBorder="1" applyAlignment="1">
      <alignment horizontal="center" vertical="center"/>
    </xf>
    <xf numFmtId="3" fontId="9" fillId="33" borderId="10" xfId="54" applyNumberFormat="1" applyFont="1" applyFill="1" applyBorder="1" applyAlignment="1">
      <alignment horizontal="center" vertical="center"/>
      <protection/>
    </xf>
    <xf numFmtId="0" fontId="9" fillId="33" borderId="10" xfId="66" applyFont="1" applyFill="1" applyBorder="1" applyAlignment="1">
      <alignment horizontal="left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177" fontId="9" fillId="0" borderId="10" xfId="63" applyNumberFormat="1" applyFont="1" applyFill="1" applyBorder="1" applyAlignment="1" applyProtection="1">
      <alignment horizontal="left" vertical="center" wrapText="1" indent="5"/>
      <protection hidden="1"/>
    </xf>
    <xf numFmtId="0" fontId="9" fillId="33" borderId="10" xfId="6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170" fontId="9" fillId="33" borderId="10" xfId="0" applyNumberFormat="1" applyFont="1" applyFill="1" applyBorder="1" applyAlignment="1">
      <alignment vertical="center" wrapText="1"/>
    </xf>
    <xf numFmtId="0" fontId="9" fillId="34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3" fontId="10" fillId="0" borderId="10" xfId="65" applyNumberFormat="1" applyFont="1" applyFill="1" applyBorder="1" applyAlignment="1">
      <alignment horizontal="center" vertical="center" wrapText="1"/>
      <protection/>
    </xf>
    <xf numFmtId="3" fontId="8" fillId="33" borderId="1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0" fontId="9" fillId="0" borderId="10" xfId="68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1" fontId="9" fillId="0" borderId="10" xfId="0" applyNumberFormat="1" applyFont="1" applyFill="1" applyBorder="1" applyAlignment="1">
      <alignment horizontal="center" vertical="center"/>
    </xf>
    <xf numFmtId="178" fontId="9" fillId="0" borderId="10" xfId="75" applyNumberFormat="1" applyFont="1" applyFill="1" applyBorder="1" applyAlignment="1" applyProtection="1">
      <alignment horizontal="left" vertical="center" wrapText="1"/>
      <protection hidden="1"/>
    </xf>
    <xf numFmtId="0" fontId="26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9" fillId="33" borderId="10" xfId="66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left" vertical="center" wrapText="1"/>
    </xf>
    <xf numFmtId="3" fontId="9" fillId="33" borderId="10" xfId="65" applyNumberFormat="1" applyFont="1" applyFill="1" applyBorder="1" applyAlignment="1">
      <alignment horizontal="center" vertical="center" wrapText="1"/>
      <protection/>
    </xf>
    <xf numFmtId="168" fontId="10" fillId="33" borderId="10" xfId="0" applyNumberFormat="1" applyFont="1" applyFill="1" applyBorder="1" applyAlignment="1" applyProtection="1">
      <alignment horizontal="left" vertical="top" wrapText="1"/>
      <protection hidden="1"/>
    </xf>
    <xf numFmtId="0" fontId="9" fillId="0" borderId="10" xfId="65" applyFont="1" applyFill="1" applyBorder="1" applyAlignment="1">
      <alignment vertical="center" wrapText="1"/>
      <protection/>
    </xf>
    <xf numFmtId="168" fontId="9" fillId="33" borderId="10" xfId="0" applyNumberFormat="1" applyFont="1" applyFill="1" applyBorder="1" applyAlignment="1" applyProtection="1">
      <alignment vertical="center" wrapText="1"/>
      <protection hidden="1"/>
    </xf>
    <xf numFmtId="0" fontId="9" fillId="0" borderId="10" xfId="66" applyFont="1" applyFill="1" applyBorder="1" applyAlignment="1">
      <alignment vertical="center" wrapText="1"/>
      <protection/>
    </xf>
    <xf numFmtId="168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35" borderId="10" xfId="66" applyNumberFormat="1" applyFont="1" applyFill="1" applyBorder="1" applyAlignment="1">
      <alignment horizontal="center" vertical="center" wrapText="1"/>
      <protection/>
    </xf>
    <xf numFmtId="167" fontId="9" fillId="0" borderId="10" xfId="65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2" fillId="33" borderId="10" xfId="66" applyFont="1" applyFill="1" applyBorder="1" applyAlignment="1">
      <alignment horizontal="left" vertical="center" wrapText="1"/>
      <protection/>
    </xf>
    <xf numFmtId="0" fontId="9" fillId="33" borderId="10" xfId="65" applyFont="1" applyFill="1" applyBorder="1" applyAlignment="1">
      <alignment horizontal="center" vertical="center" wrapText="1"/>
      <protection/>
    </xf>
    <xf numFmtId="0" fontId="9" fillId="33" borderId="10" xfId="65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left" vertical="center" wrapText="1"/>
    </xf>
    <xf numFmtId="168" fontId="9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3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62" fillId="0" borderId="10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77" fontId="18" fillId="0" borderId="10" xfId="63" applyNumberFormat="1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183" fontId="9" fillId="33" borderId="10" xfId="0" applyNumberFormat="1" applyFont="1" applyFill="1" applyBorder="1" applyAlignment="1" applyProtection="1">
      <alignment vertical="center" wrapText="1"/>
      <protection hidden="1"/>
    </xf>
    <xf numFmtId="1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0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2" fillId="33" borderId="10" xfId="66" applyFont="1" applyFill="1" applyBorder="1" applyAlignment="1">
      <alignment horizontal="left" vertical="center" wrapText="1"/>
      <protection/>
    </xf>
    <xf numFmtId="0" fontId="9" fillId="33" borderId="10" xfId="65" applyFont="1" applyFill="1" applyBorder="1" applyAlignment="1">
      <alignment horizontal="center" vertical="center" wrapText="1"/>
      <protection/>
    </xf>
    <xf numFmtId="0" fontId="9" fillId="33" borderId="10" xfId="65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left" vertical="center" wrapText="1"/>
    </xf>
    <xf numFmtId="168" fontId="9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10" xfId="0" applyFill="1" applyBorder="1" applyAlignment="1">
      <alignment horizontal="left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85" fontId="9" fillId="0" borderId="10" xfId="85" applyNumberFormat="1" applyFont="1" applyFill="1" applyBorder="1" applyAlignment="1">
      <alignment horizontal="center" vertical="center" wrapText="1"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4" borderId="10" xfId="66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0" xfId="68" applyFont="1" applyFill="1" applyBorder="1" applyAlignment="1">
      <alignment horizontal="left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9" fillId="0" borderId="10" xfId="58" applyNumberFormat="1" applyFont="1" applyFill="1" applyBorder="1" applyAlignment="1">
      <alignment horizontal="center" vertical="center" wrapText="1"/>
      <protection/>
    </xf>
    <xf numFmtId="168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9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78" fontId="9" fillId="0" borderId="10" xfId="71" applyNumberFormat="1" applyFont="1" applyFill="1" applyBorder="1" applyAlignment="1" applyProtection="1">
      <alignment horizontal="left" vertical="center" wrapText="1"/>
      <protection hidden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5 2" xfId="59"/>
    <cellStyle name="Обычный 2 6" xfId="60"/>
    <cellStyle name="Обычный 2 6 2" xfId="61"/>
    <cellStyle name="Обычный 2 7" xfId="62"/>
    <cellStyle name="Обычный 2 8" xfId="63"/>
    <cellStyle name="Обычный 2 9" xfId="64"/>
    <cellStyle name="Обычный 3" xfId="65"/>
    <cellStyle name="Обычный 3 2" xfId="66"/>
    <cellStyle name="Обычный 3 2 2" xfId="67"/>
    <cellStyle name="Обычный 3 2 3" xfId="68"/>
    <cellStyle name="Обычный 4" xfId="69"/>
    <cellStyle name="Обычный 4 3" xfId="70"/>
    <cellStyle name="Обычный 5" xfId="71"/>
    <cellStyle name="Обычный 6" xfId="72"/>
    <cellStyle name="Обычный 6 2" xfId="73"/>
    <cellStyle name="Обычный 7" xfId="74"/>
    <cellStyle name="Обычный 8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Экономическая_классиф" xfId="83"/>
    <cellStyle name="Тысячи_Экономическая_классиф" xfId="84"/>
    <cellStyle name="Comma" xfId="85"/>
    <cellStyle name="Comma [0]" xfId="86"/>
    <cellStyle name="Финансовый 2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510"/>
  <sheetViews>
    <sheetView showZeros="0" tabSelected="1" view="pageBreakPreview" zoomScale="24" zoomScaleSheetLayoutView="24" zoomScalePageLayoutView="0" workbookViewId="0" topLeftCell="A496">
      <selection activeCell="I146" sqref="I146"/>
    </sheetView>
  </sheetViews>
  <sheetFormatPr defaultColWidth="9.125" defaultRowHeight="12.75"/>
  <cols>
    <col min="1" max="1" width="14.00390625" style="163" customWidth="1"/>
    <col min="2" max="2" width="134.875" style="16" customWidth="1"/>
    <col min="3" max="3" width="32.50390625" style="13" customWidth="1"/>
    <col min="4" max="4" width="31.50390625" style="13" customWidth="1"/>
    <col min="5" max="5" width="33.125" style="6" customWidth="1"/>
    <col min="6" max="6" width="31.625" style="6" customWidth="1"/>
    <col min="7" max="7" width="32.875" style="3" customWidth="1"/>
    <col min="8" max="8" width="31.625" style="3" customWidth="1"/>
    <col min="9" max="9" width="171.625" style="11" customWidth="1"/>
    <col min="10" max="16384" width="9.125" style="1" customWidth="1"/>
  </cols>
  <sheetData>
    <row r="1" ht="54" customHeight="1">
      <c r="I1" s="8" t="s">
        <v>313</v>
      </c>
    </row>
    <row r="2" spans="1:9" ht="85.5" customHeight="1">
      <c r="A2" s="237" t="s">
        <v>9</v>
      </c>
      <c r="B2" s="237"/>
      <c r="C2" s="237"/>
      <c r="D2" s="237"/>
      <c r="E2" s="237"/>
      <c r="F2" s="237"/>
      <c r="G2" s="237"/>
      <c r="H2" s="237"/>
      <c r="I2" s="237"/>
    </row>
    <row r="3" spans="1:9" ht="50.25" customHeight="1">
      <c r="A3" s="164"/>
      <c r="B3" s="17"/>
      <c r="C3" s="14"/>
      <c r="D3" s="14"/>
      <c r="E3" s="7"/>
      <c r="F3" s="19"/>
      <c r="G3" s="4"/>
      <c r="H3" s="20"/>
      <c r="I3" s="9" t="s">
        <v>0</v>
      </c>
    </row>
    <row r="4" spans="1:9" s="2" customFormat="1" ht="201.75" customHeight="1">
      <c r="A4" s="18" t="s">
        <v>1</v>
      </c>
      <c r="B4" s="18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5" t="s">
        <v>10</v>
      </c>
      <c r="H4" s="5" t="s">
        <v>11</v>
      </c>
      <c r="I4" s="10" t="s">
        <v>314</v>
      </c>
    </row>
    <row r="5" spans="1:9" s="81" customFormat="1" ht="50.25" customHeight="1">
      <c r="A5" s="204" t="s">
        <v>185</v>
      </c>
      <c r="B5" s="204"/>
      <c r="C5" s="204"/>
      <c r="D5" s="204"/>
      <c r="E5" s="204"/>
      <c r="F5" s="204"/>
      <c r="G5" s="204"/>
      <c r="H5" s="204"/>
      <c r="I5" s="204"/>
    </row>
    <row r="6" spans="1:9" s="81" customFormat="1" ht="87.75" customHeight="1">
      <c r="A6" s="188">
        <v>1</v>
      </c>
      <c r="B6" s="189" t="s">
        <v>186</v>
      </c>
      <c r="C6" s="190"/>
      <c r="D6" s="190">
        <v>27000</v>
      </c>
      <c r="E6" s="190"/>
      <c r="F6" s="190"/>
      <c r="G6" s="190"/>
      <c r="H6" s="190"/>
      <c r="I6" s="191" t="s">
        <v>511</v>
      </c>
    </row>
    <row r="7" spans="1:9" s="81" customFormat="1" ht="93" customHeight="1">
      <c r="A7" s="188">
        <v>2</v>
      </c>
      <c r="B7" s="189" t="s">
        <v>187</v>
      </c>
      <c r="C7" s="190"/>
      <c r="D7" s="190">
        <f>1416.289+222.572</f>
        <v>1638.8609999999999</v>
      </c>
      <c r="E7" s="190"/>
      <c r="F7" s="190"/>
      <c r="G7" s="190"/>
      <c r="H7" s="190"/>
      <c r="I7" s="192" t="s">
        <v>318</v>
      </c>
    </row>
    <row r="8" spans="1:9" s="133" customFormat="1" ht="37.5" customHeight="1">
      <c r="A8" s="221" t="s">
        <v>51</v>
      </c>
      <c r="B8" s="222"/>
      <c r="C8" s="15">
        <f aca="true" t="shared" si="0" ref="C8:H8">SUM(C6:C7)</f>
        <v>0</v>
      </c>
      <c r="D8" s="15">
        <f t="shared" si="0"/>
        <v>28638.861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32"/>
    </row>
    <row r="9" spans="1:9" s="2" customFormat="1" ht="51" customHeight="1">
      <c r="A9" s="206" t="s">
        <v>117</v>
      </c>
      <c r="B9" s="206"/>
      <c r="C9" s="206"/>
      <c r="D9" s="206"/>
      <c r="E9" s="206"/>
      <c r="F9" s="206"/>
      <c r="G9" s="206"/>
      <c r="H9" s="206"/>
      <c r="I9" s="206"/>
    </row>
    <row r="10" spans="1:9" s="2" customFormat="1" ht="130.5" customHeight="1">
      <c r="A10" s="218">
        <v>1</v>
      </c>
      <c r="B10" s="25" t="s">
        <v>118</v>
      </c>
      <c r="C10" s="26">
        <f>100+400</f>
        <v>500</v>
      </c>
      <c r="D10" s="26"/>
      <c r="E10" s="26">
        <f>200+600</f>
        <v>800</v>
      </c>
      <c r="F10" s="26"/>
      <c r="G10" s="21">
        <f>200+600</f>
        <v>800</v>
      </c>
      <c r="H10" s="21"/>
      <c r="I10" s="203" t="s">
        <v>510</v>
      </c>
    </row>
    <row r="11" spans="1:9" s="2" customFormat="1" ht="168" customHeight="1">
      <c r="A11" s="223"/>
      <c r="B11" s="25" t="s">
        <v>119</v>
      </c>
      <c r="C11" s="26"/>
      <c r="D11" s="26">
        <v>500</v>
      </c>
      <c r="E11" s="26"/>
      <c r="F11" s="26">
        <v>800</v>
      </c>
      <c r="G11" s="21"/>
      <c r="H11" s="26">
        <v>800</v>
      </c>
      <c r="I11" s="226"/>
    </row>
    <row r="12" spans="1:9" s="83" customFormat="1" ht="141" customHeight="1">
      <c r="A12" s="82">
        <v>2</v>
      </c>
      <c r="B12" s="86" t="s">
        <v>118</v>
      </c>
      <c r="C12" s="21"/>
      <c r="D12" s="21">
        <v>3504</v>
      </c>
      <c r="E12" s="21"/>
      <c r="F12" s="21"/>
      <c r="G12" s="21"/>
      <c r="H12" s="21"/>
      <c r="I12" s="25" t="s">
        <v>664</v>
      </c>
    </row>
    <row r="13" spans="1:9" s="34" customFormat="1" ht="36.75" customHeight="1">
      <c r="A13" s="207" t="s">
        <v>7</v>
      </c>
      <c r="B13" s="207"/>
      <c r="C13" s="15">
        <f aca="true" t="shared" si="1" ref="C13:H13">SUM(C10:C12)</f>
        <v>500</v>
      </c>
      <c r="D13" s="15">
        <f t="shared" si="1"/>
        <v>4004</v>
      </c>
      <c r="E13" s="15">
        <f t="shared" si="1"/>
        <v>800</v>
      </c>
      <c r="F13" s="15">
        <f t="shared" si="1"/>
        <v>800</v>
      </c>
      <c r="G13" s="15">
        <f t="shared" si="1"/>
        <v>800</v>
      </c>
      <c r="H13" s="15">
        <f t="shared" si="1"/>
        <v>800</v>
      </c>
      <c r="I13" s="15"/>
    </row>
    <row r="14" spans="1:9" s="2" customFormat="1" ht="51" customHeight="1">
      <c r="A14" s="206" t="s">
        <v>13</v>
      </c>
      <c r="B14" s="206"/>
      <c r="C14" s="206"/>
      <c r="D14" s="206"/>
      <c r="E14" s="206"/>
      <c r="F14" s="206"/>
      <c r="G14" s="206"/>
      <c r="H14" s="206"/>
      <c r="I14" s="206"/>
    </row>
    <row r="15" spans="1:9" s="2" customFormat="1" ht="226.5">
      <c r="A15" s="218">
        <v>1</v>
      </c>
      <c r="B15" s="25" t="s">
        <v>14</v>
      </c>
      <c r="C15" s="26"/>
      <c r="D15" s="26"/>
      <c r="E15" s="26">
        <v>500000</v>
      </c>
      <c r="F15" s="26">
        <v>0</v>
      </c>
      <c r="G15" s="21"/>
      <c r="H15" s="21"/>
      <c r="I15" s="203" t="s">
        <v>645</v>
      </c>
    </row>
    <row r="16" spans="1:9" s="2" customFormat="1" ht="327" customHeight="1">
      <c r="A16" s="223"/>
      <c r="B16" s="76" t="s">
        <v>537</v>
      </c>
      <c r="C16" s="26">
        <v>0</v>
      </c>
      <c r="D16" s="26">
        <v>0</v>
      </c>
      <c r="E16" s="26">
        <v>0</v>
      </c>
      <c r="F16" s="26">
        <v>500000</v>
      </c>
      <c r="G16" s="21">
        <v>0</v>
      </c>
      <c r="H16" s="21">
        <v>0</v>
      </c>
      <c r="I16" s="235"/>
    </row>
    <row r="17" spans="1:9" s="2" customFormat="1" ht="171.75" customHeight="1">
      <c r="A17" s="218">
        <v>2</v>
      </c>
      <c r="B17" s="25" t="s">
        <v>182</v>
      </c>
      <c r="C17" s="26">
        <v>832.5</v>
      </c>
      <c r="D17" s="26"/>
      <c r="E17" s="26"/>
      <c r="F17" s="26">
        <v>0</v>
      </c>
      <c r="G17" s="21"/>
      <c r="H17" s="21"/>
      <c r="I17" s="203" t="s">
        <v>512</v>
      </c>
    </row>
    <row r="18" spans="1:9" s="2" customFormat="1" ht="169.5" customHeight="1">
      <c r="A18" s="223"/>
      <c r="B18" s="76" t="s">
        <v>183</v>
      </c>
      <c r="C18" s="26">
        <v>0</v>
      </c>
      <c r="D18" s="26">
        <v>832.5</v>
      </c>
      <c r="E18" s="26">
        <v>0</v>
      </c>
      <c r="F18" s="26"/>
      <c r="G18" s="21">
        <v>0</v>
      </c>
      <c r="H18" s="21">
        <v>0</v>
      </c>
      <c r="I18" s="226"/>
    </row>
    <row r="19" spans="1:9" s="81" customFormat="1" ht="201" customHeight="1">
      <c r="A19" s="84">
        <v>3</v>
      </c>
      <c r="B19" s="85" t="s">
        <v>182</v>
      </c>
      <c r="C19" s="21"/>
      <c r="D19" s="21"/>
      <c r="E19" s="21"/>
      <c r="F19" s="21">
        <v>161417</v>
      </c>
      <c r="G19" s="21"/>
      <c r="H19" s="21">
        <v>91972</v>
      </c>
      <c r="I19" s="25" t="s">
        <v>315</v>
      </c>
    </row>
    <row r="20" spans="1:9" s="81" customFormat="1" ht="234" customHeight="1">
      <c r="A20" s="84">
        <v>4</v>
      </c>
      <c r="B20" s="85" t="s">
        <v>188</v>
      </c>
      <c r="C20" s="26"/>
      <c r="D20" s="21">
        <v>15000</v>
      </c>
      <c r="E20" s="26"/>
      <c r="F20" s="21"/>
      <c r="G20" s="26"/>
      <c r="H20" s="21"/>
      <c r="I20" s="89" t="s">
        <v>513</v>
      </c>
    </row>
    <row r="21" spans="1:9" s="81" customFormat="1" ht="123" customHeight="1">
      <c r="A21" s="84">
        <v>5</v>
      </c>
      <c r="B21" s="85" t="s">
        <v>538</v>
      </c>
      <c r="C21" s="21"/>
      <c r="D21" s="21">
        <v>727.5</v>
      </c>
      <c r="E21" s="21"/>
      <c r="F21" s="21"/>
      <c r="G21" s="21"/>
      <c r="H21" s="21"/>
      <c r="I21" s="25" t="s">
        <v>539</v>
      </c>
    </row>
    <row r="22" spans="1:9" s="81" customFormat="1" ht="226.5">
      <c r="A22" s="84">
        <v>6</v>
      </c>
      <c r="B22" s="86" t="s">
        <v>189</v>
      </c>
      <c r="C22" s="21"/>
      <c r="D22" s="21">
        <v>60000</v>
      </c>
      <c r="E22" s="21"/>
      <c r="F22" s="193"/>
      <c r="G22" s="21"/>
      <c r="H22" s="193"/>
      <c r="I22" s="25" t="s">
        <v>316</v>
      </c>
    </row>
    <row r="23" spans="1:9" s="81" customFormat="1" ht="198.75" customHeight="1">
      <c r="A23" s="84">
        <v>7</v>
      </c>
      <c r="B23" s="85" t="s">
        <v>292</v>
      </c>
      <c r="C23" s="21"/>
      <c r="D23" s="21">
        <v>10000</v>
      </c>
      <c r="E23" s="21"/>
      <c r="F23" s="21">
        <v>10000</v>
      </c>
      <c r="G23" s="21"/>
      <c r="H23" s="21">
        <v>10000</v>
      </c>
      <c r="I23" s="25" t="s">
        <v>540</v>
      </c>
    </row>
    <row r="24" spans="1:9" s="81" customFormat="1" ht="189">
      <c r="A24" s="84">
        <v>8</v>
      </c>
      <c r="B24" s="86" t="s">
        <v>541</v>
      </c>
      <c r="C24" s="21"/>
      <c r="D24" s="194">
        <v>24500</v>
      </c>
      <c r="E24" s="21"/>
      <c r="F24" s="193"/>
      <c r="G24" s="21"/>
      <c r="H24" s="193"/>
      <c r="I24" s="25" t="s">
        <v>542</v>
      </c>
    </row>
    <row r="25" spans="1:9" s="81" customFormat="1" ht="237" customHeight="1">
      <c r="A25" s="84">
        <v>9</v>
      </c>
      <c r="B25" s="86" t="s">
        <v>190</v>
      </c>
      <c r="C25" s="21"/>
      <c r="D25" s="194">
        <v>6500</v>
      </c>
      <c r="E25" s="21"/>
      <c r="F25" s="193"/>
      <c r="G25" s="21"/>
      <c r="H25" s="193"/>
      <c r="I25" s="25" t="s">
        <v>626</v>
      </c>
    </row>
    <row r="26" spans="1:9" s="34" customFormat="1" ht="36.75" customHeight="1">
      <c r="A26" s="207" t="s">
        <v>7</v>
      </c>
      <c r="B26" s="207"/>
      <c r="C26" s="15">
        <f aca="true" t="shared" si="2" ref="C26:H26">SUM(C15:C25)</f>
        <v>832.5</v>
      </c>
      <c r="D26" s="15">
        <f t="shared" si="2"/>
        <v>117560</v>
      </c>
      <c r="E26" s="15">
        <f t="shared" si="2"/>
        <v>500000</v>
      </c>
      <c r="F26" s="15">
        <f t="shared" si="2"/>
        <v>671417</v>
      </c>
      <c r="G26" s="15">
        <f t="shared" si="2"/>
        <v>0</v>
      </c>
      <c r="H26" s="15">
        <f t="shared" si="2"/>
        <v>101972</v>
      </c>
      <c r="I26" s="15"/>
    </row>
    <row r="27" spans="1:9" s="2" customFormat="1" ht="51" customHeight="1">
      <c r="A27" s="206" t="s">
        <v>69</v>
      </c>
      <c r="B27" s="206"/>
      <c r="C27" s="206"/>
      <c r="D27" s="206"/>
      <c r="E27" s="206"/>
      <c r="F27" s="206"/>
      <c r="G27" s="206"/>
      <c r="H27" s="206"/>
      <c r="I27" s="206"/>
    </row>
    <row r="28" spans="1:9" s="2" customFormat="1" ht="108" customHeight="1">
      <c r="A28" s="218">
        <v>1</v>
      </c>
      <c r="B28" s="25" t="s">
        <v>70</v>
      </c>
      <c r="C28" s="87">
        <f>499.12557+169.1015+36.95128</f>
        <v>705.1783499999999</v>
      </c>
      <c r="D28" s="26"/>
      <c r="E28" s="26"/>
      <c r="F28" s="26">
        <v>0</v>
      </c>
      <c r="G28" s="21"/>
      <c r="H28" s="21"/>
      <c r="I28" s="203" t="s">
        <v>317</v>
      </c>
    </row>
    <row r="29" spans="1:9" s="2" customFormat="1" ht="69" customHeight="1">
      <c r="A29" s="218"/>
      <c r="B29" s="25" t="s">
        <v>71</v>
      </c>
      <c r="C29" s="87"/>
      <c r="D29" s="26">
        <f>668.22709+36.95128</f>
        <v>705.17837</v>
      </c>
      <c r="E29" s="26"/>
      <c r="F29" s="26"/>
      <c r="G29" s="21"/>
      <c r="H29" s="21"/>
      <c r="I29" s="203"/>
    </row>
    <row r="30" spans="1:9" s="81" customFormat="1" ht="163.5" customHeight="1">
      <c r="A30" s="84">
        <v>2</v>
      </c>
      <c r="B30" s="85" t="s">
        <v>191</v>
      </c>
      <c r="C30" s="88"/>
      <c r="D30" s="88">
        <v>2985</v>
      </c>
      <c r="E30" s="151"/>
      <c r="F30" s="88">
        <v>0</v>
      </c>
      <c r="G30" s="151"/>
      <c r="H30" s="88"/>
      <c r="I30" s="25" t="s">
        <v>514</v>
      </c>
    </row>
    <row r="31" spans="1:9" s="81" customFormat="1" ht="287.25" customHeight="1">
      <c r="A31" s="84">
        <v>3</v>
      </c>
      <c r="B31" s="85" t="s">
        <v>192</v>
      </c>
      <c r="C31" s="88"/>
      <c r="D31" s="88">
        <v>20357.342</v>
      </c>
      <c r="E31" s="88"/>
      <c r="F31" s="88">
        <v>20357.342</v>
      </c>
      <c r="G31" s="88"/>
      <c r="H31" s="88">
        <v>20357.342</v>
      </c>
      <c r="I31" s="94" t="s">
        <v>543</v>
      </c>
    </row>
    <row r="32" spans="1:9" s="34" customFormat="1" ht="36.75" customHeight="1">
      <c r="A32" s="207" t="s">
        <v>7</v>
      </c>
      <c r="B32" s="207"/>
      <c r="C32" s="56">
        <f aca="true" t="shared" si="3" ref="C32:H32">SUM(C28:C31)</f>
        <v>705.1783499999999</v>
      </c>
      <c r="D32" s="15">
        <f t="shared" si="3"/>
        <v>24047.520370000002</v>
      </c>
      <c r="E32" s="56">
        <f t="shared" si="3"/>
        <v>0</v>
      </c>
      <c r="F32" s="15">
        <f t="shared" si="3"/>
        <v>20357.342</v>
      </c>
      <c r="G32" s="56">
        <f t="shared" si="3"/>
        <v>0</v>
      </c>
      <c r="H32" s="15">
        <f t="shared" si="3"/>
        <v>20357.342</v>
      </c>
      <c r="I32" s="15"/>
    </row>
    <row r="33" spans="1:9" ht="49.5" customHeight="1">
      <c r="A33" s="206" t="s">
        <v>23</v>
      </c>
      <c r="B33" s="206"/>
      <c r="C33" s="206"/>
      <c r="D33" s="206"/>
      <c r="E33" s="206"/>
      <c r="F33" s="206"/>
      <c r="G33" s="206"/>
      <c r="H33" s="206"/>
      <c r="I33" s="206"/>
    </row>
    <row r="34" spans="1:9" ht="339.75">
      <c r="A34" s="24">
        <v>1</v>
      </c>
      <c r="B34" s="25" t="s">
        <v>25</v>
      </c>
      <c r="C34" s="26"/>
      <c r="D34" s="26">
        <v>155573.917</v>
      </c>
      <c r="E34" s="26"/>
      <c r="F34" s="26"/>
      <c r="G34" s="26"/>
      <c r="H34" s="26"/>
      <c r="I34" s="28" t="s">
        <v>516</v>
      </c>
    </row>
    <row r="35" spans="1:9" ht="183" customHeight="1">
      <c r="A35" s="24">
        <v>2</v>
      </c>
      <c r="B35" s="25" t="s">
        <v>26</v>
      </c>
      <c r="C35" s="26"/>
      <c r="D35" s="26">
        <v>1789.085</v>
      </c>
      <c r="E35" s="26"/>
      <c r="F35" s="26"/>
      <c r="G35" s="26"/>
      <c r="H35" s="26"/>
      <c r="I35" s="28" t="s">
        <v>545</v>
      </c>
    </row>
    <row r="36" spans="1:9" ht="205.5" customHeight="1">
      <c r="A36" s="24">
        <v>3</v>
      </c>
      <c r="B36" s="25" t="s">
        <v>27</v>
      </c>
      <c r="C36" s="26"/>
      <c r="D36" s="26">
        <v>30841.042</v>
      </c>
      <c r="E36" s="26"/>
      <c r="F36" s="26"/>
      <c r="G36" s="26"/>
      <c r="H36" s="26"/>
      <c r="I36" s="28" t="s">
        <v>546</v>
      </c>
    </row>
    <row r="37" spans="1:9" ht="358.5" customHeight="1">
      <c r="A37" s="24">
        <v>4</v>
      </c>
      <c r="B37" s="25" t="s">
        <v>28</v>
      </c>
      <c r="C37" s="26"/>
      <c r="D37" s="26">
        <v>26658.172</v>
      </c>
      <c r="E37" s="26"/>
      <c r="F37" s="26"/>
      <c r="G37" s="26"/>
      <c r="H37" s="26"/>
      <c r="I37" s="28" t="s">
        <v>544</v>
      </c>
    </row>
    <row r="38" spans="1:9" ht="198.75" customHeight="1">
      <c r="A38" s="24">
        <v>5</v>
      </c>
      <c r="B38" s="25" t="s">
        <v>29</v>
      </c>
      <c r="C38" s="26">
        <f>D34+D35+D36+D37</f>
        <v>214862.216</v>
      </c>
      <c r="D38" s="26"/>
      <c r="E38" s="26"/>
      <c r="F38" s="26"/>
      <c r="G38" s="26"/>
      <c r="H38" s="26"/>
      <c r="I38" s="28" t="s">
        <v>515</v>
      </c>
    </row>
    <row r="39" spans="1:9" s="81" customFormat="1" ht="321.75" customHeight="1">
      <c r="A39" s="84">
        <v>6</v>
      </c>
      <c r="B39" s="195" t="s">
        <v>193</v>
      </c>
      <c r="C39" s="88"/>
      <c r="D39" s="88">
        <v>11000</v>
      </c>
      <c r="E39" s="88"/>
      <c r="F39" s="88"/>
      <c r="G39" s="88"/>
      <c r="H39" s="88"/>
      <c r="I39" s="94" t="s">
        <v>517</v>
      </c>
    </row>
    <row r="40" spans="1:9" s="81" customFormat="1" ht="291.75" customHeight="1">
      <c r="A40" s="84">
        <v>7</v>
      </c>
      <c r="B40" s="85" t="s">
        <v>194</v>
      </c>
      <c r="C40" s="88"/>
      <c r="D40" s="88">
        <v>10600</v>
      </c>
      <c r="E40" s="88"/>
      <c r="F40" s="88"/>
      <c r="G40" s="88"/>
      <c r="H40" s="88"/>
      <c r="I40" s="94" t="s">
        <v>518</v>
      </c>
    </row>
    <row r="41" spans="1:9" s="81" customFormat="1" ht="351" customHeight="1">
      <c r="A41" s="84">
        <v>8</v>
      </c>
      <c r="B41" s="85" t="s">
        <v>195</v>
      </c>
      <c r="C41" s="88"/>
      <c r="D41" s="88">
        <v>82589.9</v>
      </c>
      <c r="E41" s="88"/>
      <c r="F41" s="88"/>
      <c r="G41" s="88"/>
      <c r="H41" s="88"/>
      <c r="I41" s="94" t="s">
        <v>519</v>
      </c>
    </row>
    <row r="42" spans="1:9" s="81" customFormat="1" ht="216" customHeight="1">
      <c r="A42" s="84">
        <v>9</v>
      </c>
      <c r="B42" s="85" t="s">
        <v>196</v>
      </c>
      <c r="C42" s="88"/>
      <c r="D42" s="88">
        <v>130000</v>
      </c>
      <c r="E42" s="88"/>
      <c r="F42" s="106"/>
      <c r="G42" s="88"/>
      <c r="H42" s="106"/>
      <c r="I42" s="94" t="s">
        <v>520</v>
      </c>
    </row>
    <row r="43" spans="1:9" s="81" customFormat="1" ht="87.75" customHeight="1">
      <c r="A43" s="84">
        <v>10</v>
      </c>
      <c r="B43" s="85" t="s">
        <v>197</v>
      </c>
      <c r="C43" s="88"/>
      <c r="D43" s="88">
        <v>980.1</v>
      </c>
      <c r="E43" s="88"/>
      <c r="F43" s="88"/>
      <c r="G43" s="88"/>
      <c r="H43" s="88"/>
      <c r="I43" s="89" t="s">
        <v>646</v>
      </c>
    </row>
    <row r="44" spans="1:9" ht="86.25" customHeight="1">
      <c r="A44" s="24">
        <v>11</v>
      </c>
      <c r="B44" s="25" t="s">
        <v>156</v>
      </c>
      <c r="C44" s="26">
        <f aca="true" t="shared" si="4" ref="C44:H44">C45+C49+C51+C52+C53+C50</f>
        <v>266456.70002</v>
      </c>
      <c r="D44" s="26">
        <f t="shared" si="4"/>
        <v>272500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35"/>
    </row>
    <row r="45" spans="1:9" s="50" customFormat="1" ht="153.75" customHeight="1">
      <c r="A45" s="51" t="s">
        <v>198</v>
      </c>
      <c r="B45" s="199" t="s">
        <v>665</v>
      </c>
      <c r="C45" s="49">
        <f>C47+C48</f>
        <v>198761.938</v>
      </c>
      <c r="D45" s="49">
        <f>D47+D48</f>
        <v>0</v>
      </c>
      <c r="E45" s="49"/>
      <c r="F45" s="49"/>
      <c r="G45" s="49"/>
      <c r="H45" s="49"/>
      <c r="I45" s="196"/>
    </row>
    <row r="46" spans="1:9" ht="39" customHeight="1">
      <c r="A46" s="24"/>
      <c r="B46" s="119" t="s">
        <v>157</v>
      </c>
      <c r="C46" s="26"/>
      <c r="D46" s="26"/>
      <c r="E46" s="26"/>
      <c r="F46" s="26"/>
      <c r="G46" s="26"/>
      <c r="H46" s="26"/>
      <c r="I46" s="35"/>
    </row>
    <row r="47" spans="1:9" ht="297.75" customHeight="1">
      <c r="A47" s="24"/>
      <c r="B47" s="130" t="s">
        <v>647</v>
      </c>
      <c r="C47" s="26">
        <v>103099.938</v>
      </c>
      <c r="D47" s="26"/>
      <c r="E47" s="26"/>
      <c r="F47" s="26"/>
      <c r="G47" s="26"/>
      <c r="H47" s="26"/>
      <c r="I47" s="134" t="s">
        <v>521</v>
      </c>
    </row>
    <row r="48" spans="1:9" ht="226.5">
      <c r="A48" s="24"/>
      <c r="B48" s="130" t="s">
        <v>648</v>
      </c>
      <c r="C48" s="26">
        <v>95662</v>
      </c>
      <c r="D48" s="26"/>
      <c r="E48" s="26"/>
      <c r="F48" s="26"/>
      <c r="G48" s="26"/>
      <c r="H48" s="26"/>
      <c r="I48" s="134" t="s">
        <v>547</v>
      </c>
    </row>
    <row r="49" spans="1:11" s="50" customFormat="1" ht="172.5" customHeight="1">
      <c r="A49" s="51" t="s">
        <v>199</v>
      </c>
      <c r="B49" s="197" t="s">
        <v>650</v>
      </c>
      <c r="C49" s="129">
        <f>33000-6305.23798</f>
        <v>26694.762020000002</v>
      </c>
      <c r="D49" s="49"/>
      <c r="E49" s="26"/>
      <c r="F49" s="26"/>
      <c r="G49" s="26"/>
      <c r="H49" s="26"/>
      <c r="I49" s="168" t="s">
        <v>620</v>
      </c>
      <c r="K49" s="174"/>
    </row>
    <row r="50" spans="1:9" s="50" customFormat="1" ht="174" customHeight="1">
      <c r="A50" s="51" t="s">
        <v>200</v>
      </c>
      <c r="B50" s="197" t="s">
        <v>649</v>
      </c>
      <c r="C50" s="49">
        <v>10000</v>
      </c>
      <c r="D50" s="198"/>
      <c r="E50" s="49"/>
      <c r="F50" s="49"/>
      <c r="G50" s="49"/>
      <c r="H50" s="49"/>
      <c r="I50" s="168" t="s">
        <v>548</v>
      </c>
    </row>
    <row r="51" spans="1:9" s="50" customFormat="1" ht="130.5" customHeight="1">
      <c r="A51" s="51" t="s">
        <v>201</v>
      </c>
      <c r="B51" s="167" t="s">
        <v>651</v>
      </c>
      <c r="C51" s="49"/>
      <c r="D51" s="49">
        <f>47403.731+183000+8500-14403.731</f>
        <v>224500</v>
      </c>
      <c r="E51" s="49"/>
      <c r="F51" s="49"/>
      <c r="G51" s="49"/>
      <c r="H51" s="49"/>
      <c r="I51" s="168" t="s">
        <v>549</v>
      </c>
    </row>
    <row r="52" spans="1:9" s="50" customFormat="1" ht="189">
      <c r="A52" s="51" t="s">
        <v>202</v>
      </c>
      <c r="B52" s="199" t="s">
        <v>652</v>
      </c>
      <c r="C52" s="49">
        <v>31000</v>
      </c>
      <c r="D52" s="49">
        <f>10956.7+6043.3</f>
        <v>17000</v>
      </c>
      <c r="E52" s="49"/>
      <c r="F52" s="49"/>
      <c r="G52" s="49"/>
      <c r="H52" s="49"/>
      <c r="I52" s="234" t="s">
        <v>550</v>
      </c>
    </row>
    <row r="53" spans="1:9" s="50" customFormat="1" ht="150.75">
      <c r="A53" s="51" t="s">
        <v>203</v>
      </c>
      <c r="B53" s="167" t="s">
        <v>653</v>
      </c>
      <c r="C53" s="200"/>
      <c r="D53" s="49">
        <v>31000</v>
      </c>
      <c r="E53" s="49"/>
      <c r="F53" s="49"/>
      <c r="G53" s="49"/>
      <c r="H53" s="49"/>
      <c r="I53" s="234"/>
    </row>
    <row r="54" spans="1:9" ht="73.5" customHeight="1">
      <c r="A54" s="207" t="s">
        <v>24</v>
      </c>
      <c r="B54" s="207"/>
      <c r="C54" s="27">
        <f aca="true" t="shared" si="5" ref="C54:H54">C34+C35+C36+C37+C38+C44+C43+C42+C41+C40+C39</f>
        <v>481318.91602</v>
      </c>
      <c r="D54" s="27">
        <f t="shared" si="5"/>
        <v>722532.216</v>
      </c>
      <c r="E54" s="27">
        <f t="shared" si="5"/>
        <v>0</v>
      </c>
      <c r="F54" s="27">
        <f t="shared" si="5"/>
        <v>0</v>
      </c>
      <c r="G54" s="27">
        <f t="shared" si="5"/>
        <v>0</v>
      </c>
      <c r="H54" s="27">
        <f t="shared" si="5"/>
        <v>0</v>
      </c>
      <c r="I54" s="31"/>
    </row>
    <row r="55" spans="1:9" s="2" customFormat="1" ht="57" customHeight="1">
      <c r="A55" s="206" t="s">
        <v>20</v>
      </c>
      <c r="B55" s="206"/>
      <c r="C55" s="206"/>
      <c r="D55" s="206"/>
      <c r="E55" s="206"/>
      <c r="F55" s="206"/>
      <c r="G55" s="206"/>
      <c r="H55" s="206"/>
      <c r="I55" s="206"/>
    </row>
    <row r="56" spans="1:9" s="2" customFormat="1" ht="100.5" customHeight="1">
      <c r="A56" s="84">
        <v>1</v>
      </c>
      <c r="B56" s="23" t="s">
        <v>21</v>
      </c>
      <c r="C56" s="22">
        <v>250.25025</v>
      </c>
      <c r="D56" s="22"/>
      <c r="E56" s="22"/>
      <c r="F56" s="22"/>
      <c r="G56" s="22"/>
      <c r="H56" s="22"/>
      <c r="I56" s="159" t="s">
        <v>654</v>
      </c>
    </row>
    <row r="57" spans="1:9" s="2" customFormat="1" ht="308.25" customHeight="1">
      <c r="A57" s="84">
        <v>2</v>
      </c>
      <c r="B57" s="23" t="s">
        <v>22</v>
      </c>
      <c r="C57" s="22"/>
      <c r="D57" s="22">
        <v>250.25025</v>
      </c>
      <c r="E57" s="22"/>
      <c r="F57" s="22"/>
      <c r="G57" s="22"/>
      <c r="H57" s="22"/>
      <c r="I57" s="159" t="s">
        <v>570</v>
      </c>
    </row>
    <row r="58" spans="1:9" s="81" customFormat="1" ht="95.25" customHeight="1">
      <c r="A58" s="84">
        <v>3</v>
      </c>
      <c r="B58" s="85" t="s">
        <v>204</v>
      </c>
      <c r="C58" s="88"/>
      <c r="D58" s="88">
        <v>145550</v>
      </c>
      <c r="E58" s="88"/>
      <c r="F58" s="88"/>
      <c r="G58" s="88"/>
      <c r="H58" s="88"/>
      <c r="I58" s="94" t="s">
        <v>522</v>
      </c>
    </row>
    <row r="59" spans="1:9" s="90" customFormat="1" ht="95.25" customHeight="1">
      <c r="A59" s="84">
        <v>4</v>
      </c>
      <c r="B59" s="85" t="s">
        <v>523</v>
      </c>
      <c r="C59" s="88"/>
      <c r="D59" s="88">
        <v>15000</v>
      </c>
      <c r="E59" s="151"/>
      <c r="F59" s="88"/>
      <c r="G59" s="151"/>
      <c r="H59" s="88"/>
      <c r="I59" s="94" t="s">
        <v>551</v>
      </c>
    </row>
    <row r="60" spans="1:9" s="34" customFormat="1" ht="36.75">
      <c r="A60" s="207" t="s">
        <v>7</v>
      </c>
      <c r="B60" s="207"/>
      <c r="C60" s="15">
        <f aca="true" t="shared" si="6" ref="C60:H60">SUM(C56:C59)</f>
        <v>250.25025</v>
      </c>
      <c r="D60" s="15">
        <f t="shared" si="6"/>
        <v>160800.25025</v>
      </c>
      <c r="E60" s="15">
        <f t="shared" si="6"/>
        <v>0</v>
      </c>
      <c r="F60" s="15">
        <f t="shared" si="6"/>
        <v>0</v>
      </c>
      <c r="G60" s="15">
        <f t="shared" si="6"/>
        <v>0</v>
      </c>
      <c r="H60" s="15">
        <f t="shared" si="6"/>
        <v>0</v>
      </c>
      <c r="I60" s="15"/>
    </row>
    <row r="61" spans="1:9" s="2" customFormat="1" ht="54" customHeight="1">
      <c r="A61" s="206" t="s">
        <v>46</v>
      </c>
      <c r="B61" s="206"/>
      <c r="C61" s="206"/>
      <c r="D61" s="206"/>
      <c r="E61" s="206"/>
      <c r="F61" s="206"/>
      <c r="G61" s="206"/>
      <c r="H61" s="206"/>
      <c r="I61" s="206"/>
    </row>
    <row r="62" spans="1:9" s="2" customFormat="1" ht="409.5" customHeight="1">
      <c r="A62" s="24">
        <v>1</v>
      </c>
      <c r="B62" s="35" t="s">
        <v>320</v>
      </c>
      <c r="C62" s="26">
        <v>5508.94485</v>
      </c>
      <c r="D62" s="26">
        <v>0</v>
      </c>
      <c r="E62" s="12"/>
      <c r="F62" s="12"/>
      <c r="G62" s="5"/>
      <c r="H62" s="5"/>
      <c r="I62" s="203" t="s">
        <v>319</v>
      </c>
    </row>
    <row r="63" spans="1:11" s="2" customFormat="1" ht="408" customHeight="1">
      <c r="A63" s="24">
        <v>2</v>
      </c>
      <c r="B63" s="35" t="s">
        <v>321</v>
      </c>
      <c r="C63" s="26"/>
      <c r="D63" s="26">
        <v>5508.94485</v>
      </c>
      <c r="E63" s="12"/>
      <c r="F63" s="12"/>
      <c r="G63" s="5"/>
      <c r="H63" s="5"/>
      <c r="I63" s="203"/>
      <c r="K63" s="34"/>
    </row>
    <row r="64" spans="1:9" s="2" customFormat="1" ht="409.5" customHeight="1">
      <c r="A64" s="24">
        <v>3</v>
      </c>
      <c r="B64" s="35" t="s">
        <v>322</v>
      </c>
      <c r="C64" s="26">
        <v>33840.68685</v>
      </c>
      <c r="D64" s="26"/>
      <c r="E64" s="12"/>
      <c r="F64" s="12"/>
      <c r="G64" s="5"/>
      <c r="H64" s="5"/>
      <c r="I64" s="203"/>
    </row>
    <row r="65" spans="1:9" s="2" customFormat="1" ht="409.5" customHeight="1">
      <c r="A65" s="24">
        <v>4</v>
      </c>
      <c r="B65" s="35" t="s">
        <v>323</v>
      </c>
      <c r="C65" s="26"/>
      <c r="D65" s="26">
        <v>33840.68685</v>
      </c>
      <c r="E65" s="12"/>
      <c r="F65" s="12"/>
      <c r="G65" s="5"/>
      <c r="H65" s="5"/>
      <c r="I65" s="203"/>
    </row>
    <row r="66" spans="1:9" s="2" customFormat="1" ht="123.75" customHeight="1">
      <c r="A66" s="218">
        <v>5</v>
      </c>
      <c r="B66" s="203" t="s">
        <v>47</v>
      </c>
      <c r="C66" s="233">
        <v>293712</v>
      </c>
      <c r="D66" s="233"/>
      <c r="E66" s="233"/>
      <c r="F66" s="233"/>
      <c r="G66" s="233"/>
      <c r="H66" s="233"/>
      <c r="I66" s="203" t="s">
        <v>552</v>
      </c>
    </row>
    <row r="67" spans="1:9" s="2" customFormat="1" ht="359.25" customHeight="1">
      <c r="A67" s="218"/>
      <c r="B67" s="203"/>
      <c r="C67" s="233"/>
      <c r="D67" s="233"/>
      <c r="E67" s="233"/>
      <c r="F67" s="233"/>
      <c r="G67" s="233"/>
      <c r="H67" s="233"/>
      <c r="I67" s="203"/>
    </row>
    <row r="68" spans="1:9" s="2" customFormat="1" ht="183" customHeight="1">
      <c r="A68" s="24">
        <v>6</v>
      </c>
      <c r="B68" s="25" t="s">
        <v>184</v>
      </c>
      <c r="C68" s="26"/>
      <c r="D68" s="26">
        <v>275512</v>
      </c>
      <c r="E68" s="12"/>
      <c r="F68" s="12"/>
      <c r="G68" s="5"/>
      <c r="H68" s="5"/>
      <c r="I68" s="203"/>
    </row>
    <row r="69" spans="1:9" s="2" customFormat="1" ht="131.25" customHeight="1">
      <c r="A69" s="24">
        <v>7</v>
      </c>
      <c r="B69" s="25" t="s">
        <v>48</v>
      </c>
      <c r="C69" s="26"/>
      <c r="D69" s="26">
        <v>18200</v>
      </c>
      <c r="E69" s="12"/>
      <c r="F69" s="12"/>
      <c r="G69" s="5"/>
      <c r="H69" s="5"/>
      <c r="I69" s="203"/>
    </row>
    <row r="70" spans="1:9" s="2" customFormat="1" ht="132.75" customHeight="1">
      <c r="A70" s="24">
        <v>8</v>
      </c>
      <c r="B70" s="25" t="s">
        <v>49</v>
      </c>
      <c r="C70" s="26">
        <f>188.33794+89.8804</f>
        <v>278.21834</v>
      </c>
      <c r="D70" s="26"/>
      <c r="E70" s="12"/>
      <c r="F70" s="12"/>
      <c r="G70" s="5"/>
      <c r="H70" s="5"/>
      <c r="I70" s="203" t="s">
        <v>317</v>
      </c>
    </row>
    <row r="71" spans="1:9" s="2" customFormat="1" ht="60.75" customHeight="1">
      <c r="A71" s="24">
        <v>9</v>
      </c>
      <c r="B71" s="25" t="s">
        <v>324</v>
      </c>
      <c r="C71" s="26"/>
      <c r="D71" s="26">
        <f>8.33794+89.8804</f>
        <v>98.21834</v>
      </c>
      <c r="E71" s="12"/>
      <c r="F71" s="12"/>
      <c r="G71" s="5"/>
      <c r="H71" s="5"/>
      <c r="I71" s="203"/>
    </row>
    <row r="72" spans="1:9" s="2" customFormat="1" ht="106.5" customHeight="1">
      <c r="A72" s="24">
        <v>10</v>
      </c>
      <c r="B72" s="25" t="s">
        <v>50</v>
      </c>
      <c r="C72" s="26"/>
      <c r="D72" s="26">
        <v>180</v>
      </c>
      <c r="E72" s="12"/>
      <c r="F72" s="12"/>
      <c r="G72" s="5"/>
      <c r="H72" s="5"/>
      <c r="I72" s="203"/>
    </row>
    <row r="73" spans="1:9" s="2" customFormat="1" ht="114.75" customHeight="1">
      <c r="A73" s="24">
        <v>11</v>
      </c>
      <c r="B73" s="25" t="s">
        <v>325</v>
      </c>
      <c r="C73" s="26">
        <v>1410.248</v>
      </c>
      <c r="D73" s="26"/>
      <c r="E73" s="12"/>
      <c r="F73" s="12"/>
      <c r="G73" s="5"/>
      <c r="H73" s="5"/>
      <c r="I73" s="203" t="s">
        <v>411</v>
      </c>
    </row>
    <row r="74" spans="1:9" s="2" customFormat="1" ht="122.25" customHeight="1">
      <c r="A74" s="24">
        <v>12</v>
      </c>
      <c r="B74" s="25" t="s">
        <v>326</v>
      </c>
      <c r="C74" s="26"/>
      <c r="D74" s="26">
        <v>1410.248</v>
      </c>
      <c r="E74" s="12"/>
      <c r="F74" s="12"/>
      <c r="G74" s="5"/>
      <c r="H74" s="5"/>
      <c r="I74" s="203"/>
    </row>
    <row r="75" spans="1:9" s="2" customFormat="1" ht="209.25" customHeight="1">
      <c r="A75" s="24">
        <v>13</v>
      </c>
      <c r="B75" s="25" t="s">
        <v>327</v>
      </c>
      <c r="C75" s="26">
        <v>5000</v>
      </c>
      <c r="D75" s="26"/>
      <c r="E75" s="12"/>
      <c r="F75" s="12"/>
      <c r="G75" s="5"/>
      <c r="H75" s="5"/>
      <c r="I75" s="203" t="s">
        <v>524</v>
      </c>
    </row>
    <row r="76" spans="1:9" s="2" customFormat="1" ht="362.25" customHeight="1">
      <c r="A76" s="24">
        <v>14</v>
      </c>
      <c r="B76" s="25" t="s">
        <v>328</v>
      </c>
      <c r="C76" s="26"/>
      <c r="D76" s="26">
        <v>5000</v>
      </c>
      <c r="E76" s="12"/>
      <c r="F76" s="12"/>
      <c r="G76" s="5"/>
      <c r="H76" s="5"/>
      <c r="I76" s="203"/>
    </row>
    <row r="77" spans="1:9" s="74" customFormat="1" ht="243.75" customHeight="1">
      <c r="A77" s="24">
        <v>15</v>
      </c>
      <c r="B77" s="75" t="s">
        <v>330</v>
      </c>
      <c r="C77" s="26">
        <v>20857.77183</v>
      </c>
      <c r="D77" s="26"/>
      <c r="E77" s="12"/>
      <c r="F77" s="12"/>
      <c r="G77" s="5"/>
      <c r="H77" s="5"/>
      <c r="I77" s="203" t="s">
        <v>341</v>
      </c>
    </row>
    <row r="78" spans="1:9" s="74" customFormat="1" ht="139.5" customHeight="1">
      <c r="A78" s="24">
        <v>16</v>
      </c>
      <c r="B78" s="75" t="s">
        <v>329</v>
      </c>
      <c r="C78" s="26">
        <f>6772.49824</f>
        <v>6772.49824</v>
      </c>
      <c r="D78" s="26"/>
      <c r="E78" s="12"/>
      <c r="F78" s="12"/>
      <c r="G78" s="5"/>
      <c r="H78" s="5"/>
      <c r="I78" s="203"/>
    </row>
    <row r="79" spans="1:9" s="74" customFormat="1" ht="246" customHeight="1">
      <c r="A79" s="24">
        <v>17</v>
      </c>
      <c r="B79" s="75" t="s">
        <v>332</v>
      </c>
      <c r="C79" s="26"/>
      <c r="D79" s="26">
        <v>26739.243</v>
      </c>
      <c r="E79" s="12"/>
      <c r="F79" s="12"/>
      <c r="G79" s="5"/>
      <c r="H79" s="5"/>
      <c r="I79" s="203"/>
    </row>
    <row r="80" spans="1:9" s="74" customFormat="1" ht="201">
      <c r="A80" s="24">
        <v>18</v>
      </c>
      <c r="B80" s="75" t="s">
        <v>331</v>
      </c>
      <c r="C80" s="26"/>
      <c r="D80" s="26">
        <v>891.02707</v>
      </c>
      <c r="E80" s="12"/>
      <c r="F80" s="12"/>
      <c r="G80" s="5"/>
      <c r="H80" s="5"/>
      <c r="I80" s="203"/>
    </row>
    <row r="81" spans="1:9" s="81" customFormat="1" ht="105" customHeight="1">
      <c r="A81" s="84">
        <v>19</v>
      </c>
      <c r="B81" s="85" t="s">
        <v>205</v>
      </c>
      <c r="C81" s="92"/>
      <c r="D81" s="88">
        <v>30000</v>
      </c>
      <c r="E81" s="92"/>
      <c r="F81" s="88"/>
      <c r="G81" s="92"/>
      <c r="H81" s="88"/>
      <c r="I81" s="93" t="s">
        <v>525</v>
      </c>
    </row>
    <row r="82" spans="1:9" s="81" customFormat="1" ht="93" customHeight="1">
      <c r="A82" s="84">
        <v>20</v>
      </c>
      <c r="B82" s="85" t="s">
        <v>655</v>
      </c>
      <c r="C82" s="92"/>
      <c r="D82" s="88">
        <v>9000</v>
      </c>
      <c r="E82" s="92"/>
      <c r="F82" s="88"/>
      <c r="G82" s="92"/>
      <c r="H82" s="88"/>
      <c r="I82" s="93" t="s">
        <v>656</v>
      </c>
    </row>
    <row r="83" spans="1:9" s="81" customFormat="1" ht="163.5" customHeight="1">
      <c r="A83" s="84">
        <v>21</v>
      </c>
      <c r="B83" s="85" t="s">
        <v>59</v>
      </c>
      <c r="C83" s="88"/>
      <c r="D83" s="88">
        <v>20000</v>
      </c>
      <c r="E83" s="88"/>
      <c r="F83" s="88"/>
      <c r="G83" s="88"/>
      <c r="H83" s="88"/>
      <c r="I83" s="85" t="s">
        <v>553</v>
      </c>
    </row>
    <row r="84" spans="1:9" s="81" customFormat="1" ht="132.75" customHeight="1">
      <c r="A84" s="84">
        <v>22</v>
      </c>
      <c r="B84" s="85" t="s">
        <v>206</v>
      </c>
      <c r="C84" s="140"/>
      <c r="D84" s="88">
        <v>500000</v>
      </c>
      <c r="E84" s="140"/>
      <c r="F84" s="88"/>
      <c r="G84" s="140"/>
      <c r="H84" s="88"/>
      <c r="I84" s="94" t="s">
        <v>467</v>
      </c>
    </row>
    <row r="85" spans="1:9" s="81" customFormat="1" ht="168" customHeight="1">
      <c r="A85" s="84">
        <v>23</v>
      </c>
      <c r="B85" s="85" t="s">
        <v>554</v>
      </c>
      <c r="C85" s="140"/>
      <c r="D85" s="88">
        <v>41445</v>
      </c>
      <c r="E85" s="88"/>
      <c r="F85" s="88"/>
      <c r="G85" s="88"/>
      <c r="H85" s="88"/>
      <c r="I85" s="94" t="s">
        <v>526</v>
      </c>
    </row>
    <row r="86" spans="1:9" s="81" customFormat="1" ht="138" customHeight="1">
      <c r="A86" s="84">
        <v>24</v>
      </c>
      <c r="B86" s="85" t="s">
        <v>207</v>
      </c>
      <c r="C86" s="140"/>
      <c r="D86" s="88">
        <v>10000</v>
      </c>
      <c r="E86" s="88"/>
      <c r="F86" s="88"/>
      <c r="G86" s="88"/>
      <c r="H86" s="88"/>
      <c r="I86" s="94" t="s">
        <v>527</v>
      </c>
    </row>
    <row r="87" spans="1:9" s="81" customFormat="1" ht="206.25" customHeight="1">
      <c r="A87" s="84">
        <v>25</v>
      </c>
      <c r="B87" s="85" t="s">
        <v>208</v>
      </c>
      <c r="C87" s="140"/>
      <c r="D87" s="88">
        <v>10000</v>
      </c>
      <c r="E87" s="88"/>
      <c r="F87" s="88"/>
      <c r="G87" s="88"/>
      <c r="H87" s="88"/>
      <c r="I87" s="95" t="s">
        <v>333</v>
      </c>
    </row>
    <row r="88" spans="1:9" s="81" customFormat="1" ht="208.5" customHeight="1">
      <c r="A88" s="84">
        <v>26</v>
      </c>
      <c r="B88" s="85" t="s">
        <v>556</v>
      </c>
      <c r="C88" s="140"/>
      <c r="D88" s="88">
        <f>60000-20000</f>
        <v>40000</v>
      </c>
      <c r="E88" s="88"/>
      <c r="F88" s="88"/>
      <c r="G88" s="88"/>
      <c r="H88" s="88"/>
      <c r="I88" s="94" t="s">
        <v>555</v>
      </c>
    </row>
    <row r="89" spans="1:9" s="81" customFormat="1" ht="246.75" customHeight="1">
      <c r="A89" s="84">
        <v>27</v>
      </c>
      <c r="B89" s="85" t="s">
        <v>334</v>
      </c>
      <c r="C89" s="140"/>
      <c r="D89" s="88">
        <v>15000</v>
      </c>
      <c r="E89" s="88"/>
      <c r="F89" s="88"/>
      <c r="G89" s="88"/>
      <c r="H89" s="88"/>
      <c r="I89" s="23" t="s">
        <v>528</v>
      </c>
    </row>
    <row r="90" spans="1:9" s="81" customFormat="1" ht="254.25" customHeight="1">
      <c r="A90" s="84">
        <v>28</v>
      </c>
      <c r="B90" s="85" t="s">
        <v>66</v>
      </c>
      <c r="C90" s="140"/>
      <c r="D90" s="88">
        <f>42700-15000</f>
        <v>27700</v>
      </c>
      <c r="E90" s="88"/>
      <c r="F90" s="88"/>
      <c r="G90" s="88"/>
      <c r="H90" s="88"/>
      <c r="I90" s="23" t="s">
        <v>557</v>
      </c>
    </row>
    <row r="91" spans="1:9" s="81" customFormat="1" ht="128.25" customHeight="1">
      <c r="A91" s="84">
        <v>29</v>
      </c>
      <c r="B91" s="85" t="s">
        <v>657</v>
      </c>
      <c r="C91" s="140"/>
      <c r="D91" s="88">
        <v>26000</v>
      </c>
      <c r="E91" s="88"/>
      <c r="F91" s="88"/>
      <c r="G91" s="88"/>
      <c r="H91" s="88"/>
      <c r="I91" s="85" t="s">
        <v>558</v>
      </c>
    </row>
    <row r="92" spans="1:9" s="81" customFormat="1" ht="117.75" customHeight="1">
      <c r="A92" s="84">
        <v>30</v>
      </c>
      <c r="B92" s="85" t="s">
        <v>209</v>
      </c>
      <c r="C92" s="140"/>
      <c r="D92" s="88">
        <f>6089.8+1293.2</f>
        <v>7383</v>
      </c>
      <c r="E92" s="88"/>
      <c r="F92" s="88"/>
      <c r="G92" s="88"/>
      <c r="H92" s="88"/>
      <c r="I92" s="94" t="s">
        <v>529</v>
      </c>
    </row>
    <row r="93" spans="1:9" s="90" customFormat="1" ht="226.5">
      <c r="A93" s="84">
        <v>31</v>
      </c>
      <c r="B93" s="85" t="s">
        <v>210</v>
      </c>
      <c r="C93" s="88"/>
      <c r="D93" s="88">
        <f>3230.832+3899.724</f>
        <v>7130.5560000000005</v>
      </c>
      <c r="E93" s="88"/>
      <c r="F93" s="88"/>
      <c r="G93" s="88"/>
      <c r="H93" s="88"/>
      <c r="I93" s="183" t="s">
        <v>530</v>
      </c>
    </row>
    <row r="94" spans="1:9" s="2" customFormat="1" ht="60.75" customHeight="1">
      <c r="A94" s="207" t="s">
        <v>7</v>
      </c>
      <c r="B94" s="207"/>
      <c r="C94" s="15">
        <f aca="true" t="shared" si="7" ref="C94:H94">SUM(C62:C93)</f>
        <v>367380.36811000004</v>
      </c>
      <c r="D94" s="15">
        <f t="shared" si="7"/>
        <v>1111038.9241100003</v>
      </c>
      <c r="E94" s="15">
        <f t="shared" si="7"/>
        <v>0</v>
      </c>
      <c r="F94" s="21">
        <f t="shared" si="7"/>
        <v>0</v>
      </c>
      <c r="G94" s="15">
        <f t="shared" si="7"/>
        <v>0</v>
      </c>
      <c r="H94" s="21">
        <f t="shared" si="7"/>
        <v>0</v>
      </c>
      <c r="I94" s="15"/>
    </row>
    <row r="95" spans="1:9" s="2" customFormat="1" ht="51" customHeight="1">
      <c r="A95" s="206" t="s">
        <v>81</v>
      </c>
      <c r="B95" s="206"/>
      <c r="C95" s="206"/>
      <c r="D95" s="206"/>
      <c r="E95" s="206"/>
      <c r="F95" s="206"/>
      <c r="G95" s="206"/>
      <c r="H95" s="206"/>
      <c r="I95" s="206"/>
    </row>
    <row r="96" spans="1:9" s="2" customFormat="1" ht="192.75" customHeight="1">
      <c r="A96" s="218">
        <v>1</v>
      </c>
      <c r="B96" s="25" t="s">
        <v>336</v>
      </c>
      <c r="C96" s="26"/>
      <c r="D96" s="26">
        <v>9537.4</v>
      </c>
      <c r="E96" s="26"/>
      <c r="F96" s="26">
        <v>0</v>
      </c>
      <c r="G96" s="21"/>
      <c r="H96" s="21"/>
      <c r="I96" s="203" t="s">
        <v>337</v>
      </c>
    </row>
    <row r="97" spans="1:9" s="2" customFormat="1" ht="192.75" customHeight="1">
      <c r="A97" s="223"/>
      <c r="B97" s="76" t="s">
        <v>335</v>
      </c>
      <c r="C97" s="26">
        <v>9537.4</v>
      </c>
      <c r="D97" s="26">
        <v>0</v>
      </c>
      <c r="E97" s="26">
        <v>0</v>
      </c>
      <c r="F97" s="26"/>
      <c r="G97" s="21">
        <v>0</v>
      </c>
      <c r="H97" s="21">
        <v>0</v>
      </c>
      <c r="I97" s="226"/>
    </row>
    <row r="98" spans="1:9" ht="102" customHeight="1">
      <c r="A98" s="218">
        <v>2</v>
      </c>
      <c r="B98" s="25" t="s">
        <v>293</v>
      </c>
      <c r="C98" s="46">
        <v>1.46718</v>
      </c>
      <c r="D98" s="46"/>
      <c r="E98" s="26"/>
      <c r="F98" s="26"/>
      <c r="G98" s="26"/>
      <c r="H98" s="26"/>
      <c r="I98" s="203" t="s">
        <v>337</v>
      </c>
    </row>
    <row r="99" spans="1:9" ht="102" customHeight="1">
      <c r="A99" s="218"/>
      <c r="B99" s="25" t="s">
        <v>294</v>
      </c>
      <c r="C99" s="46"/>
      <c r="D99" s="46">
        <v>1.46718</v>
      </c>
      <c r="E99" s="26"/>
      <c r="F99" s="26"/>
      <c r="G99" s="26"/>
      <c r="H99" s="26"/>
      <c r="I99" s="203"/>
    </row>
    <row r="100" spans="1:9" s="81" customFormat="1" ht="135.75" customHeight="1">
      <c r="A100" s="84">
        <v>3</v>
      </c>
      <c r="B100" s="85" t="s">
        <v>211</v>
      </c>
      <c r="C100" s="88"/>
      <c r="D100" s="88">
        <v>55000</v>
      </c>
      <c r="E100" s="88"/>
      <c r="F100" s="88"/>
      <c r="G100" s="88"/>
      <c r="H100" s="88"/>
      <c r="I100" s="94" t="s">
        <v>531</v>
      </c>
    </row>
    <row r="101" spans="1:9" s="81" customFormat="1" ht="169.5" customHeight="1">
      <c r="A101" s="84">
        <v>4</v>
      </c>
      <c r="B101" s="85" t="s">
        <v>212</v>
      </c>
      <c r="C101" s="88"/>
      <c r="D101" s="88">
        <v>100000</v>
      </c>
      <c r="E101" s="140"/>
      <c r="F101" s="88"/>
      <c r="G101" s="140"/>
      <c r="H101" s="88"/>
      <c r="I101" s="94" t="s">
        <v>338</v>
      </c>
    </row>
    <row r="102" spans="1:9" s="2" customFormat="1" ht="36.75" customHeight="1">
      <c r="A102" s="207" t="s">
        <v>7</v>
      </c>
      <c r="B102" s="207"/>
      <c r="C102" s="15">
        <f aca="true" t="shared" si="8" ref="C102:H102">SUM(C96:C101)</f>
        <v>9538.86718</v>
      </c>
      <c r="D102" s="15">
        <f t="shared" si="8"/>
        <v>164538.86718</v>
      </c>
      <c r="E102" s="15">
        <f t="shared" si="8"/>
        <v>0</v>
      </c>
      <c r="F102" s="21">
        <f t="shared" si="8"/>
        <v>0</v>
      </c>
      <c r="G102" s="15">
        <f t="shared" si="8"/>
        <v>0</v>
      </c>
      <c r="H102" s="21">
        <f t="shared" si="8"/>
        <v>0</v>
      </c>
      <c r="I102" s="15"/>
    </row>
    <row r="103" spans="1:9" s="2" customFormat="1" ht="57" customHeight="1">
      <c r="A103" s="206" t="s">
        <v>30</v>
      </c>
      <c r="B103" s="206"/>
      <c r="C103" s="206"/>
      <c r="D103" s="206"/>
      <c r="E103" s="206"/>
      <c r="F103" s="206"/>
      <c r="G103" s="206"/>
      <c r="H103" s="206"/>
      <c r="I103" s="206"/>
    </row>
    <row r="104" spans="1:9" s="2" customFormat="1" ht="174" customHeight="1">
      <c r="A104" s="215">
        <v>1</v>
      </c>
      <c r="B104" s="23" t="s">
        <v>31</v>
      </c>
      <c r="C104" s="22"/>
      <c r="D104" s="22">
        <v>7800</v>
      </c>
      <c r="E104" s="22"/>
      <c r="F104" s="22"/>
      <c r="G104" s="22"/>
      <c r="H104" s="22"/>
      <c r="I104" s="146" t="s">
        <v>339</v>
      </c>
    </row>
    <row r="105" spans="1:9" s="2" customFormat="1" ht="54.75" customHeight="1">
      <c r="A105" s="215"/>
      <c r="B105" s="23" t="s">
        <v>32</v>
      </c>
      <c r="C105" s="21">
        <v>7800</v>
      </c>
      <c r="D105" s="22"/>
      <c r="E105" s="22"/>
      <c r="F105" s="22"/>
      <c r="G105" s="22"/>
      <c r="H105" s="22"/>
      <c r="I105" s="28" t="s">
        <v>348</v>
      </c>
    </row>
    <row r="106" spans="1:9" s="2" customFormat="1" ht="63.75" customHeight="1">
      <c r="A106" s="215">
        <v>2</v>
      </c>
      <c r="B106" s="23" t="s">
        <v>33</v>
      </c>
      <c r="C106" s="22"/>
      <c r="D106" s="22">
        <v>11493</v>
      </c>
      <c r="E106" s="22"/>
      <c r="F106" s="22"/>
      <c r="G106" s="22"/>
      <c r="H106" s="22"/>
      <c r="I106" s="227" t="s">
        <v>340</v>
      </c>
    </row>
    <row r="107" spans="1:9" s="2" customFormat="1" ht="84" customHeight="1">
      <c r="A107" s="215"/>
      <c r="B107" s="23" t="s">
        <v>32</v>
      </c>
      <c r="C107" s="21">
        <v>11493</v>
      </c>
      <c r="D107" s="22"/>
      <c r="E107" s="21"/>
      <c r="F107" s="21"/>
      <c r="G107" s="21"/>
      <c r="H107" s="21"/>
      <c r="I107" s="203"/>
    </row>
    <row r="108" spans="1:9" s="2" customFormat="1" ht="365.25" customHeight="1">
      <c r="A108" s="215">
        <v>3</v>
      </c>
      <c r="B108" s="33" t="s">
        <v>342</v>
      </c>
      <c r="C108" s="21">
        <v>13574</v>
      </c>
      <c r="D108" s="22"/>
      <c r="E108" s="21"/>
      <c r="F108" s="21"/>
      <c r="G108" s="21"/>
      <c r="H108" s="21"/>
      <c r="I108" s="227" t="s">
        <v>341</v>
      </c>
    </row>
    <row r="109" spans="1:9" s="2" customFormat="1" ht="369.75" customHeight="1">
      <c r="A109" s="215"/>
      <c r="B109" s="33" t="s">
        <v>343</v>
      </c>
      <c r="C109" s="21"/>
      <c r="D109" s="22">
        <v>13574</v>
      </c>
      <c r="E109" s="21"/>
      <c r="F109" s="21"/>
      <c r="G109" s="21"/>
      <c r="H109" s="21"/>
      <c r="I109" s="203"/>
    </row>
    <row r="110" spans="1:9" s="2" customFormat="1" ht="93" customHeight="1">
      <c r="A110" s="215">
        <v>4</v>
      </c>
      <c r="B110" s="33" t="s">
        <v>344</v>
      </c>
      <c r="C110" s="21">
        <v>189</v>
      </c>
      <c r="D110" s="22"/>
      <c r="E110" s="21"/>
      <c r="F110" s="21"/>
      <c r="G110" s="21"/>
      <c r="H110" s="21"/>
      <c r="I110" s="227" t="s">
        <v>341</v>
      </c>
    </row>
    <row r="111" spans="1:9" s="2" customFormat="1" ht="93" customHeight="1">
      <c r="A111" s="215"/>
      <c r="B111" s="33" t="s">
        <v>345</v>
      </c>
      <c r="C111" s="21"/>
      <c r="D111" s="22">
        <v>189</v>
      </c>
      <c r="E111" s="21"/>
      <c r="F111" s="21"/>
      <c r="G111" s="21"/>
      <c r="H111" s="21"/>
      <c r="I111" s="203"/>
    </row>
    <row r="112" spans="1:9" s="2" customFormat="1" ht="150" customHeight="1">
      <c r="A112" s="215">
        <v>5</v>
      </c>
      <c r="B112" s="23" t="s">
        <v>34</v>
      </c>
      <c r="C112" s="21">
        <v>328376</v>
      </c>
      <c r="D112" s="22"/>
      <c r="E112" s="21">
        <v>328376</v>
      </c>
      <c r="F112" s="21"/>
      <c r="G112" s="21">
        <v>328376</v>
      </c>
      <c r="H112" s="21"/>
      <c r="I112" s="203" t="s">
        <v>559</v>
      </c>
    </row>
    <row r="113" spans="1:9" s="2" customFormat="1" ht="145.5" customHeight="1">
      <c r="A113" s="215"/>
      <c r="B113" s="85" t="s">
        <v>35</v>
      </c>
      <c r="C113" s="21"/>
      <c r="D113" s="112">
        <f>153753+194</f>
        <v>153947</v>
      </c>
      <c r="E113" s="21"/>
      <c r="F113" s="112">
        <f>153753+194</f>
        <v>153947</v>
      </c>
      <c r="G113" s="21"/>
      <c r="H113" s="112">
        <f>153753+194</f>
        <v>153947</v>
      </c>
      <c r="I113" s="203"/>
    </row>
    <row r="114" spans="1:9" s="2" customFormat="1" ht="175.5" customHeight="1">
      <c r="A114" s="215"/>
      <c r="B114" s="23" t="s">
        <v>36</v>
      </c>
      <c r="C114" s="21"/>
      <c r="D114" s="22">
        <v>174429</v>
      </c>
      <c r="E114" s="21"/>
      <c r="F114" s="21">
        <v>174429</v>
      </c>
      <c r="G114" s="21"/>
      <c r="H114" s="21">
        <v>174429</v>
      </c>
      <c r="I114" s="203"/>
    </row>
    <row r="115" spans="1:9" s="2" customFormat="1" ht="130.5" customHeight="1">
      <c r="A115" s="218">
        <v>6</v>
      </c>
      <c r="B115" s="28" t="s">
        <v>346</v>
      </c>
      <c r="C115" s="26">
        <v>156</v>
      </c>
      <c r="D115" s="26"/>
      <c r="E115" s="26"/>
      <c r="F115" s="26">
        <v>0</v>
      </c>
      <c r="G115" s="21"/>
      <c r="H115" s="21"/>
      <c r="I115" s="227" t="s">
        <v>341</v>
      </c>
    </row>
    <row r="116" spans="1:9" s="2" customFormat="1" ht="151.5" customHeight="1">
      <c r="A116" s="223"/>
      <c r="B116" s="28" t="s">
        <v>347</v>
      </c>
      <c r="C116" s="76">
        <v>0</v>
      </c>
      <c r="D116" s="26">
        <f>73+83</f>
        <v>156</v>
      </c>
      <c r="E116" s="76">
        <v>0</v>
      </c>
      <c r="F116" s="76"/>
      <c r="G116" s="76">
        <v>0</v>
      </c>
      <c r="H116" s="76">
        <v>0</v>
      </c>
      <c r="I116" s="203"/>
    </row>
    <row r="117" spans="1:9" s="57" customFormat="1" ht="78" customHeight="1">
      <c r="A117" s="224">
        <v>7</v>
      </c>
      <c r="B117" s="23" t="s">
        <v>32</v>
      </c>
      <c r="C117" s="157">
        <v>49099</v>
      </c>
      <c r="D117" s="22">
        <f>D105</f>
        <v>0</v>
      </c>
      <c r="E117" s="157">
        <f>E105</f>
        <v>0</v>
      </c>
      <c r="F117" s="22">
        <f>F105</f>
        <v>0</v>
      </c>
      <c r="G117" s="157">
        <f>G105</f>
        <v>0</v>
      </c>
      <c r="H117" s="22">
        <f>H105</f>
        <v>0</v>
      </c>
      <c r="I117" s="28" t="s">
        <v>348</v>
      </c>
    </row>
    <row r="118" spans="1:9" s="57" customFormat="1" ht="141.75" customHeight="1">
      <c r="A118" s="224"/>
      <c r="B118" s="85" t="s">
        <v>164</v>
      </c>
      <c r="C118" s="76"/>
      <c r="D118" s="26">
        <f>20853.397+28245.603</f>
        <v>49099</v>
      </c>
      <c r="E118" s="76"/>
      <c r="F118" s="76"/>
      <c r="G118" s="76"/>
      <c r="H118" s="76"/>
      <c r="I118" s="23" t="s">
        <v>350</v>
      </c>
    </row>
    <row r="119" spans="1:9" s="57" customFormat="1" ht="97.5" customHeight="1">
      <c r="A119" s="224">
        <v>8</v>
      </c>
      <c r="B119" s="23" t="s">
        <v>165</v>
      </c>
      <c r="C119" s="157">
        <v>2232.075</v>
      </c>
      <c r="D119" s="26"/>
      <c r="E119" s="201"/>
      <c r="F119" s="76"/>
      <c r="G119" s="201"/>
      <c r="H119" s="76"/>
      <c r="I119" s="85" t="s">
        <v>349</v>
      </c>
    </row>
    <row r="120" spans="1:9" s="57" customFormat="1" ht="171" customHeight="1">
      <c r="A120" s="224"/>
      <c r="B120" s="23" t="s">
        <v>166</v>
      </c>
      <c r="C120" s="201"/>
      <c r="D120" s="22">
        <v>2232.075</v>
      </c>
      <c r="E120" s="201"/>
      <c r="F120" s="76"/>
      <c r="G120" s="201"/>
      <c r="H120" s="76"/>
      <c r="I120" s="85" t="s">
        <v>532</v>
      </c>
    </row>
    <row r="121" spans="1:9" s="57" customFormat="1" ht="96.75" customHeight="1">
      <c r="A121" s="218">
        <v>9</v>
      </c>
      <c r="B121" s="33" t="s">
        <v>169</v>
      </c>
      <c r="C121" s="22">
        <v>677.348</v>
      </c>
      <c r="D121" s="22"/>
      <c r="E121" s="76"/>
      <c r="F121" s="76"/>
      <c r="G121" s="76"/>
      <c r="H121" s="76"/>
      <c r="I121" s="232" t="s">
        <v>351</v>
      </c>
    </row>
    <row r="122" spans="1:9" s="57" customFormat="1" ht="52.5" customHeight="1">
      <c r="A122" s="218"/>
      <c r="B122" s="33" t="s">
        <v>170</v>
      </c>
      <c r="C122" s="22">
        <v>392.792</v>
      </c>
      <c r="D122" s="22"/>
      <c r="E122" s="76"/>
      <c r="F122" s="76"/>
      <c r="G122" s="76"/>
      <c r="H122" s="76"/>
      <c r="I122" s="232"/>
    </row>
    <row r="123" spans="1:9" s="57" customFormat="1" ht="108" customHeight="1">
      <c r="A123" s="218"/>
      <c r="B123" s="33" t="s">
        <v>171</v>
      </c>
      <c r="C123" s="22">
        <v>11.279</v>
      </c>
      <c r="D123" s="22"/>
      <c r="E123" s="76"/>
      <c r="F123" s="76"/>
      <c r="G123" s="76"/>
      <c r="H123" s="76"/>
      <c r="I123" s="232"/>
    </row>
    <row r="124" spans="1:9" s="57" customFormat="1" ht="66.75" customHeight="1">
      <c r="A124" s="218"/>
      <c r="B124" s="33" t="s">
        <v>172</v>
      </c>
      <c r="C124" s="22">
        <v>264.58</v>
      </c>
      <c r="D124" s="22"/>
      <c r="E124" s="76"/>
      <c r="F124" s="76"/>
      <c r="G124" s="76"/>
      <c r="H124" s="76"/>
      <c r="I124" s="232"/>
    </row>
    <row r="125" spans="1:9" s="57" customFormat="1" ht="81.75" customHeight="1">
      <c r="A125" s="218"/>
      <c r="B125" s="23" t="s">
        <v>168</v>
      </c>
      <c r="C125" s="76"/>
      <c r="D125" s="22">
        <v>1346</v>
      </c>
      <c r="E125" s="76"/>
      <c r="F125" s="76"/>
      <c r="G125" s="76"/>
      <c r="H125" s="76"/>
      <c r="I125" s="85" t="s">
        <v>352</v>
      </c>
    </row>
    <row r="126" spans="1:9" s="81" customFormat="1" ht="171" customHeight="1">
      <c r="A126" s="84">
        <v>10</v>
      </c>
      <c r="B126" s="85" t="s">
        <v>213</v>
      </c>
      <c r="C126" s="88"/>
      <c r="D126" s="88">
        <v>5122.673</v>
      </c>
      <c r="E126" s="88"/>
      <c r="F126" s="88"/>
      <c r="G126" s="88"/>
      <c r="H126" s="88"/>
      <c r="I126" s="89" t="s">
        <v>353</v>
      </c>
    </row>
    <row r="127" spans="1:9" s="81" customFormat="1" ht="105" customHeight="1">
      <c r="A127" s="84">
        <v>11</v>
      </c>
      <c r="B127" s="85" t="s">
        <v>214</v>
      </c>
      <c r="C127" s="88"/>
      <c r="D127" s="88">
        <v>20000</v>
      </c>
      <c r="E127" s="88"/>
      <c r="F127" s="88"/>
      <c r="G127" s="88"/>
      <c r="H127" s="88"/>
      <c r="I127" s="94" t="s">
        <v>354</v>
      </c>
    </row>
    <row r="128" spans="1:9" s="81" customFormat="1" ht="108" customHeight="1">
      <c r="A128" s="84">
        <v>12</v>
      </c>
      <c r="B128" s="85" t="s">
        <v>215</v>
      </c>
      <c r="C128" s="88"/>
      <c r="D128" s="88">
        <v>6500</v>
      </c>
      <c r="E128" s="88"/>
      <c r="F128" s="88"/>
      <c r="G128" s="88"/>
      <c r="H128" s="88"/>
      <c r="I128" s="89" t="s">
        <v>355</v>
      </c>
    </row>
    <row r="129" spans="1:9" s="81" customFormat="1" ht="132.75" customHeight="1">
      <c r="A129" s="84">
        <v>13</v>
      </c>
      <c r="B129" s="85" t="s">
        <v>216</v>
      </c>
      <c r="C129" s="88"/>
      <c r="D129" s="88">
        <v>10000</v>
      </c>
      <c r="E129" s="88"/>
      <c r="F129" s="88"/>
      <c r="G129" s="88"/>
      <c r="H129" s="88"/>
      <c r="I129" s="89" t="s">
        <v>533</v>
      </c>
    </row>
    <row r="130" spans="1:9" s="81" customFormat="1" ht="135.75" customHeight="1">
      <c r="A130" s="84">
        <v>14</v>
      </c>
      <c r="B130" s="85" t="s">
        <v>217</v>
      </c>
      <c r="C130" s="140"/>
      <c r="D130" s="88">
        <f>35000+15000</f>
        <v>50000</v>
      </c>
      <c r="E130" s="140"/>
      <c r="F130" s="88"/>
      <c r="G130" s="140"/>
      <c r="H130" s="88"/>
      <c r="I130" s="94" t="s">
        <v>356</v>
      </c>
    </row>
    <row r="131" spans="1:9" s="97" customFormat="1" ht="90" customHeight="1">
      <c r="A131" s="84">
        <v>15</v>
      </c>
      <c r="B131" s="85" t="s">
        <v>218</v>
      </c>
      <c r="C131" s="140"/>
      <c r="D131" s="88">
        <f>860+80000+19041+4879</f>
        <v>104780</v>
      </c>
      <c r="E131" s="140"/>
      <c r="F131" s="88">
        <f>930+33829+16592+6254</f>
        <v>57605</v>
      </c>
      <c r="G131" s="140"/>
      <c r="H131" s="88"/>
      <c r="I131" s="94" t="s">
        <v>560</v>
      </c>
    </row>
    <row r="132" spans="1:9" s="97" customFormat="1" ht="409.5" customHeight="1">
      <c r="A132" s="155">
        <v>16</v>
      </c>
      <c r="B132" s="85" t="s">
        <v>219</v>
      </c>
      <c r="C132" s="140"/>
      <c r="D132" s="88">
        <f>747.84+571.961+5599.074</f>
        <v>6918.875</v>
      </c>
      <c r="E132" s="140"/>
      <c r="F132" s="88">
        <f>2243.528+12456.34</f>
        <v>14699.868</v>
      </c>
      <c r="G132" s="140"/>
      <c r="H132" s="88">
        <f>2243.528+12456.34</f>
        <v>14699.868</v>
      </c>
      <c r="I132" s="94" t="s">
        <v>534</v>
      </c>
    </row>
    <row r="133" spans="1:9" s="97" customFormat="1" ht="150.75">
      <c r="A133" s="155">
        <v>17</v>
      </c>
      <c r="B133" s="85" t="s">
        <v>535</v>
      </c>
      <c r="C133" s="140"/>
      <c r="D133" s="88">
        <v>4678</v>
      </c>
      <c r="E133" s="140"/>
      <c r="F133" s="88">
        <v>5680</v>
      </c>
      <c r="G133" s="140"/>
      <c r="H133" s="88">
        <v>5680</v>
      </c>
      <c r="I133" s="89" t="s">
        <v>561</v>
      </c>
    </row>
    <row r="134" spans="1:9" s="90" customFormat="1" ht="312" customHeight="1">
      <c r="A134" s="84">
        <v>18</v>
      </c>
      <c r="B134" s="85" t="s">
        <v>220</v>
      </c>
      <c r="C134" s="88"/>
      <c r="D134" s="88">
        <v>9319</v>
      </c>
      <c r="E134" s="88"/>
      <c r="F134" s="88"/>
      <c r="G134" s="88"/>
      <c r="H134" s="88"/>
      <c r="I134" s="89" t="s">
        <v>357</v>
      </c>
    </row>
    <row r="135" spans="1:9" s="2" customFormat="1" ht="39.75" customHeight="1">
      <c r="A135" s="207" t="s">
        <v>7</v>
      </c>
      <c r="B135" s="207"/>
      <c r="C135" s="15">
        <f aca="true" t="shared" si="9" ref="C135:H135">SUM(C104:C134)</f>
        <v>414265.074</v>
      </c>
      <c r="D135" s="15">
        <f t="shared" si="9"/>
        <v>631583.623</v>
      </c>
      <c r="E135" s="15">
        <f t="shared" si="9"/>
        <v>328376</v>
      </c>
      <c r="F135" s="15">
        <f t="shared" si="9"/>
        <v>406360.868</v>
      </c>
      <c r="G135" s="15">
        <f t="shared" si="9"/>
        <v>328376</v>
      </c>
      <c r="H135" s="15">
        <f t="shared" si="9"/>
        <v>348755.868</v>
      </c>
      <c r="I135" s="15"/>
    </row>
    <row r="136" spans="1:9" s="2" customFormat="1" ht="57" customHeight="1">
      <c r="A136" s="206" t="s">
        <v>72</v>
      </c>
      <c r="B136" s="206"/>
      <c r="C136" s="206"/>
      <c r="D136" s="206"/>
      <c r="E136" s="206"/>
      <c r="F136" s="206"/>
      <c r="G136" s="206"/>
      <c r="H136" s="206"/>
      <c r="I136" s="206"/>
    </row>
    <row r="137" spans="1:9" s="2" customFormat="1" ht="84" customHeight="1">
      <c r="A137" s="215">
        <v>1</v>
      </c>
      <c r="B137" s="23" t="s">
        <v>295</v>
      </c>
      <c r="C137" s="22">
        <v>3.43827</v>
      </c>
      <c r="D137" s="22"/>
      <c r="E137" s="22"/>
      <c r="F137" s="22"/>
      <c r="G137" s="22"/>
      <c r="H137" s="22"/>
      <c r="I137" s="216" t="s">
        <v>341</v>
      </c>
    </row>
    <row r="138" spans="1:9" s="2" customFormat="1" ht="77.25" customHeight="1">
      <c r="A138" s="223"/>
      <c r="B138" s="23" t="s">
        <v>296</v>
      </c>
      <c r="C138" s="21"/>
      <c r="D138" s="21">
        <v>3.43827</v>
      </c>
      <c r="E138" s="21"/>
      <c r="F138" s="21"/>
      <c r="G138" s="21"/>
      <c r="H138" s="21"/>
      <c r="I138" s="217"/>
    </row>
    <row r="139" spans="1:9" s="2" customFormat="1" ht="77.25" customHeight="1">
      <c r="A139" s="215">
        <v>2</v>
      </c>
      <c r="B139" s="23" t="s">
        <v>297</v>
      </c>
      <c r="C139" s="21">
        <v>450</v>
      </c>
      <c r="D139" s="21"/>
      <c r="E139" s="21"/>
      <c r="F139" s="21"/>
      <c r="G139" s="21"/>
      <c r="H139" s="21"/>
      <c r="I139" s="216" t="s">
        <v>341</v>
      </c>
    </row>
    <row r="140" spans="1:9" s="2" customFormat="1" ht="93" customHeight="1">
      <c r="A140" s="230"/>
      <c r="B140" s="23" t="s">
        <v>358</v>
      </c>
      <c r="C140" s="21"/>
      <c r="D140" s="21">
        <v>450</v>
      </c>
      <c r="E140" s="21"/>
      <c r="F140" s="21"/>
      <c r="G140" s="21"/>
      <c r="H140" s="21"/>
      <c r="I140" s="217"/>
    </row>
    <row r="141" spans="1:9" s="81" customFormat="1" ht="279" customHeight="1">
      <c r="A141" s="228">
        <v>3</v>
      </c>
      <c r="B141" s="229" t="s">
        <v>221</v>
      </c>
      <c r="C141" s="236"/>
      <c r="D141" s="231">
        <v>42566.9</v>
      </c>
      <c r="E141" s="236"/>
      <c r="F141" s="231">
        <v>0</v>
      </c>
      <c r="G141" s="236"/>
      <c r="H141" s="231">
        <v>0</v>
      </c>
      <c r="I141" s="229" t="s">
        <v>359</v>
      </c>
    </row>
    <row r="142" spans="1:9" s="81" customFormat="1" ht="227.25" customHeight="1">
      <c r="A142" s="228"/>
      <c r="B142" s="229"/>
      <c r="C142" s="236"/>
      <c r="D142" s="231"/>
      <c r="E142" s="236"/>
      <c r="F142" s="231"/>
      <c r="G142" s="236"/>
      <c r="H142" s="231"/>
      <c r="I142" s="229"/>
    </row>
    <row r="143" spans="1:9" s="81" customFormat="1" ht="176.25" customHeight="1">
      <c r="A143" s="84">
        <v>4</v>
      </c>
      <c r="B143" s="103" t="s">
        <v>366</v>
      </c>
      <c r="C143" s="98"/>
      <c r="D143" s="117">
        <v>14030</v>
      </c>
      <c r="E143" s="99"/>
      <c r="F143" s="117"/>
      <c r="G143" s="99"/>
      <c r="H143" s="117"/>
      <c r="I143" s="100" t="s">
        <v>360</v>
      </c>
    </row>
    <row r="144" spans="1:9" s="81" customFormat="1" ht="211.5" customHeight="1">
      <c r="A144" s="84">
        <v>5</v>
      </c>
      <c r="B144" s="103" t="s">
        <v>361</v>
      </c>
      <c r="C144" s="99"/>
      <c r="D144" s="117">
        <v>0</v>
      </c>
      <c r="E144" s="99"/>
      <c r="F144" s="117">
        <v>16150</v>
      </c>
      <c r="G144" s="99"/>
      <c r="H144" s="117"/>
      <c r="I144" s="100" t="s">
        <v>362</v>
      </c>
    </row>
    <row r="145" spans="1:9" s="81" customFormat="1" ht="143.25" customHeight="1">
      <c r="A145" s="84">
        <v>6</v>
      </c>
      <c r="B145" s="101" t="s">
        <v>363</v>
      </c>
      <c r="C145" s="190"/>
      <c r="D145" s="117">
        <v>16600</v>
      </c>
      <c r="E145" s="98"/>
      <c r="F145" s="117"/>
      <c r="G145" s="98"/>
      <c r="H145" s="117"/>
      <c r="I145" s="103" t="s">
        <v>364</v>
      </c>
    </row>
    <row r="146" spans="1:9" s="81" customFormat="1" ht="208.5" customHeight="1">
      <c r="A146" s="84">
        <v>7</v>
      </c>
      <c r="B146" s="101" t="s">
        <v>222</v>
      </c>
      <c r="C146" s="98"/>
      <c r="D146" s="117">
        <v>3000</v>
      </c>
      <c r="E146" s="99"/>
      <c r="F146" s="117"/>
      <c r="G146" s="99"/>
      <c r="H146" s="117"/>
      <c r="I146" s="101" t="s">
        <v>365</v>
      </c>
    </row>
    <row r="147" spans="1:9" s="123" customFormat="1" ht="105" customHeight="1">
      <c r="A147" s="202">
        <v>8</v>
      </c>
      <c r="B147" s="85" t="s">
        <v>666</v>
      </c>
      <c r="C147" s="21"/>
      <c r="D147" s="21">
        <v>31000</v>
      </c>
      <c r="E147" s="21"/>
      <c r="F147" s="21"/>
      <c r="G147" s="21"/>
      <c r="H147" s="21"/>
      <c r="I147" s="94" t="s">
        <v>682</v>
      </c>
    </row>
    <row r="148" spans="1:9" s="34" customFormat="1" ht="36.75">
      <c r="A148" s="207" t="s">
        <v>7</v>
      </c>
      <c r="B148" s="207"/>
      <c r="C148" s="15">
        <f aca="true" t="shared" si="10" ref="C148:H148">SUM(C137:C147)</f>
        <v>453.43827</v>
      </c>
      <c r="D148" s="15">
        <f t="shared" si="10"/>
        <v>107650.33827000001</v>
      </c>
      <c r="E148" s="15">
        <f t="shared" si="10"/>
        <v>0</v>
      </c>
      <c r="F148" s="15">
        <f t="shared" si="10"/>
        <v>16150</v>
      </c>
      <c r="G148" s="15">
        <f t="shared" si="10"/>
        <v>0</v>
      </c>
      <c r="H148" s="15">
        <f t="shared" si="10"/>
        <v>0</v>
      </c>
      <c r="I148" s="15"/>
    </row>
    <row r="149" spans="1:9" s="2" customFormat="1" ht="51" customHeight="1">
      <c r="A149" s="206" t="s">
        <v>91</v>
      </c>
      <c r="B149" s="206"/>
      <c r="C149" s="206"/>
      <c r="D149" s="206"/>
      <c r="E149" s="206"/>
      <c r="F149" s="206"/>
      <c r="G149" s="206"/>
      <c r="H149" s="206"/>
      <c r="I149" s="206"/>
    </row>
    <row r="150" spans="1:9" s="137" customFormat="1" ht="110.25" customHeight="1">
      <c r="A150" s="32">
        <v>1</v>
      </c>
      <c r="B150" s="41" t="s">
        <v>92</v>
      </c>
      <c r="C150" s="42"/>
      <c r="D150" s="43">
        <v>2829.8103</v>
      </c>
      <c r="E150" s="42"/>
      <c r="F150" s="42"/>
      <c r="G150" s="42"/>
      <c r="H150" s="42"/>
      <c r="I150" s="25" t="s">
        <v>510</v>
      </c>
    </row>
    <row r="151" spans="1:9" s="137" customFormat="1" ht="264">
      <c r="A151" s="79">
        <v>2</v>
      </c>
      <c r="B151" s="41" t="s">
        <v>93</v>
      </c>
      <c r="C151" s="42">
        <v>42336.72385</v>
      </c>
      <c r="D151" s="42"/>
      <c r="E151" s="42"/>
      <c r="F151" s="42">
        <v>42336.72385</v>
      </c>
      <c r="G151" s="42"/>
      <c r="H151" s="42"/>
      <c r="I151" s="25" t="s">
        <v>562</v>
      </c>
    </row>
    <row r="152" spans="1:9" s="137" customFormat="1" ht="168" customHeight="1">
      <c r="A152" s="79">
        <v>3</v>
      </c>
      <c r="B152" s="41" t="s">
        <v>94</v>
      </c>
      <c r="C152" s="42"/>
      <c r="D152" s="42">
        <v>42000</v>
      </c>
      <c r="E152" s="42"/>
      <c r="F152" s="42"/>
      <c r="G152" s="42"/>
      <c r="H152" s="42"/>
      <c r="I152" s="25" t="s">
        <v>563</v>
      </c>
    </row>
    <row r="153" spans="1:9" s="137" customFormat="1" ht="132.75" customHeight="1">
      <c r="A153" s="79">
        <v>4</v>
      </c>
      <c r="B153" s="41" t="s">
        <v>95</v>
      </c>
      <c r="C153" s="42"/>
      <c r="D153" s="42">
        <v>45000</v>
      </c>
      <c r="E153" s="42">
        <v>45000</v>
      </c>
      <c r="F153" s="42"/>
      <c r="G153" s="42"/>
      <c r="H153" s="42"/>
      <c r="I153" s="25" t="s">
        <v>536</v>
      </c>
    </row>
    <row r="154" spans="1:9" s="137" customFormat="1" ht="150.75">
      <c r="A154" s="79">
        <v>5</v>
      </c>
      <c r="B154" s="41" t="s">
        <v>96</v>
      </c>
      <c r="C154" s="42"/>
      <c r="D154" s="42">
        <v>280</v>
      </c>
      <c r="E154" s="42"/>
      <c r="F154" s="42"/>
      <c r="G154" s="42"/>
      <c r="H154" s="42"/>
      <c r="I154" s="25" t="s">
        <v>564</v>
      </c>
    </row>
    <row r="155" spans="1:9" s="137" customFormat="1" ht="63" customHeight="1">
      <c r="A155" s="79">
        <v>6</v>
      </c>
      <c r="B155" s="41" t="s">
        <v>97</v>
      </c>
      <c r="C155" s="42"/>
      <c r="D155" s="42">
        <v>3100</v>
      </c>
      <c r="E155" s="42"/>
      <c r="F155" s="42"/>
      <c r="G155" s="42"/>
      <c r="H155" s="42"/>
      <c r="I155" s="25" t="s">
        <v>317</v>
      </c>
    </row>
    <row r="156" spans="1:9" s="137" customFormat="1" ht="176.25" customHeight="1">
      <c r="A156" s="32">
        <v>7</v>
      </c>
      <c r="B156" s="41" t="s">
        <v>98</v>
      </c>
      <c r="C156" s="42">
        <v>10978.03</v>
      </c>
      <c r="D156" s="43"/>
      <c r="E156" s="42"/>
      <c r="F156" s="42"/>
      <c r="G156" s="42"/>
      <c r="H156" s="42"/>
      <c r="I156" s="203" t="s">
        <v>367</v>
      </c>
    </row>
    <row r="157" spans="1:9" s="137" customFormat="1" ht="79.5" customHeight="1">
      <c r="A157" s="32">
        <v>8</v>
      </c>
      <c r="B157" s="41" t="s">
        <v>99</v>
      </c>
      <c r="C157" s="42">
        <v>14899.41</v>
      </c>
      <c r="D157" s="43"/>
      <c r="E157" s="42"/>
      <c r="F157" s="42"/>
      <c r="G157" s="42"/>
      <c r="H157" s="42"/>
      <c r="I157" s="217"/>
    </row>
    <row r="158" spans="1:9" s="137" customFormat="1" ht="69.75" customHeight="1">
      <c r="A158" s="32">
        <v>9</v>
      </c>
      <c r="B158" s="41" t="s">
        <v>100</v>
      </c>
      <c r="C158" s="42">
        <v>14899.26</v>
      </c>
      <c r="D158" s="43"/>
      <c r="E158" s="42"/>
      <c r="F158" s="42"/>
      <c r="G158" s="42"/>
      <c r="H158" s="42"/>
      <c r="I158" s="217"/>
    </row>
    <row r="159" spans="1:9" s="137" customFormat="1" ht="150.75">
      <c r="A159" s="32">
        <v>10</v>
      </c>
      <c r="B159" s="41" t="s">
        <v>125</v>
      </c>
      <c r="C159" s="42">
        <v>12384.78399</v>
      </c>
      <c r="D159" s="43"/>
      <c r="E159" s="42"/>
      <c r="F159" s="42"/>
      <c r="G159" s="42"/>
      <c r="H159" s="42"/>
      <c r="I159" s="217"/>
    </row>
    <row r="160" spans="1:9" s="137" customFormat="1" ht="123" customHeight="1">
      <c r="A160" s="32">
        <v>11</v>
      </c>
      <c r="B160" s="41" t="s">
        <v>114</v>
      </c>
      <c r="C160" s="42"/>
      <c r="D160" s="42">
        <v>1500</v>
      </c>
      <c r="E160" s="42"/>
      <c r="F160" s="42">
        <v>1500</v>
      </c>
      <c r="G160" s="42"/>
      <c r="H160" s="88">
        <v>43738.6138</v>
      </c>
      <c r="I160" s="25" t="s">
        <v>368</v>
      </c>
    </row>
    <row r="161" spans="1:13" s="81" customFormat="1" ht="189">
      <c r="A161" s="84">
        <v>12</v>
      </c>
      <c r="B161" s="103" t="s">
        <v>115</v>
      </c>
      <c r="C161" s="99"/>
      <c r="D161" s="106">
        <f>14408.03623+31.011+20366.26377-31.011</f>
        <v>34774.3</v>
      </c>
      <c r="E161" s="99"/>
      <c r="F161" s="88">
        <f>66853.39204-488.3814+15009.11936</f>
        <v>81374.13</v>
      </c>
      <c r="G161" s="99"/>
      <c r="H161" s="88"/>
      <c r="I161" s="103" t="s">
        <v>628</v>
      </c>
      <c r="L161" s="80"/>
      <c r="M161" s="80"/>
    </row>
    <row r="162" spans="1:13" s="136" customFormat="1" ht="189">
      <c r="A162" s="32">
        <v>13</v>
      </c>
      <c r="B162" s="41" t="s">
        <v>179</v>
      </c>
      <c r="C162" s="43"/>
      <c r="D162" s="88">
        <v>7841.04116</v>
      </c>
      <c r="E162" s="42">
        <v>488.3814</v>
      </c>
      <c r="F162" s="42"/>
      <c r="G162" s="42">
        <v>22046.10914</v>
      </c>
      <c r="H162" s="42"/>
      <c r="I162" s="41" t="s">
        <v>565</v>
      </c>
      <c r="M162" s="169"/>
    </row>
    <row r="163" spans="1:13" s="90" customFormat="1" ht="102.75" customHeight="1">
      <c r="A163" s="84">
        <v>14</v>
      </c>
      <c r="B163" s="105" t="s">
        <v>180</v>
      </c>
      <c r="C163" s="99"/>
      <c r="D163" s="88"/>
      <c r="E163" s="99"/>
      <c r="F163" s="88"/>
      <c r="G163" s="88"/>
      <c r="H163" s="88">
        <f>140759.25016</f>
        <v>140759.25016</v>
      </c>
      <c r="I163" s="25" t="s">
        <v>368</v>
      </c>
      <c r="L163" s="170"/>
      <c r="M163" s="170"/>
    </row>
    <row r="164" spans="1:9" s="137" customFormat="1" ht="130.5" customHeight="1">
      <c r="A164" s="32">
        <v>15</v>
      </c>
      <c r="B164" s="41" t="s">
        <v>101</v>
      </c>
      <c r="C164" s="42"/>
      <c r="D164" s="42">
        <v>5535.9942</v>
      </c>
      <c r="E164" s="42"/>
      <c r="F164" s="42">
        <v>8303.9874</v>
      </c>
      <c r="G164" s="42"/>
      <c r="H164" s="42"/>
      <c r="I164" s="25" t="s">
        <v>369</v>
      </c>
    </row>
    <row r="165" spans="1:12" s="137" customFormat="1" ht="189">
      <c r="A165" s="32">
        <v>16</v>
      </c>
      <c r="B165" s="41" t="s">
        <v>566</v>
      </c>
      <c r="C165" s="42">
        <v>47997.10893</v>
      </c>
      <c r="D165" s="43"/>
      <c r="E165" s="42"/>
      <c r="F165" s="42"/>
      <c r="G165" s="42"/>
      <c r="H165" s="42"/>
      <c r="I165" s="25" t="s">
        <v>658</v>
      </c>
      <c r="L165" s="175"/>
    </row>
    <row r="166" spans="1:9" s="137" customFormat="1" ht="226.5">
      <c r="A166" s="32">
        <v>17</v>
      </c>
      <c r="B166" s="41" t="s">
        <v>102</v>
      </c>
      <c r="C166" s="42"/>
      <c r="D166" s="43">
        <v>4384.9606</v>
      </c>
      <c r="E166" s="42"/>
      <c r="F166" s="42"/>
      <c r="G166" s="42"/>
      <c r="H166" s="42"/>
      <c r="I166" s="25" t="s">
        <v>370</v>
      </c>
    </row>
    <row r="167" spans="1:9" s="137" customFormat="1" ht="123" customHeight="1">
      <c r="A167" s="32">
        <v>18</v>
      </c>
      <c r="B167" s="41" t="s">
        <v>103</v>
      </c>
      <c r="C167" s="42"/>
      <c r="D167" s="43">
        <v>6585.65544</v>
      </c>
      <c r="E167" s="42"/>
      <c r="F167" s="42"/>
      <c r="G167" s="42"/>
      <c r="H167" s="42"/>
      <c r="I167" s="25" t="s">
        <v>370</v>
      </c>
    </row>
    <row r="168" spans="1:9" s="137" customFormat="1" ht="113.25" customHeight="1">
      <c r="A168" s="32">
        <v>19</v>
      </c>
      <c r="B168" s="41" t="s">
        <v>104</v>
      </c>
      <c r="C168" s="42"/>
      <c r="D168" s="42">
        <f>14440.80321+3811.64401</f>
        <v>18252.447220000002</v>
      </c>
      <c r="E168" s="42">
        <v>14440.80321</v>
      </c>
      <c r="F168" s="42"/>
      <c r="G168" s="42"/>
      <c r="H168" s="42"/>
      <c r="I168" s="25" t="s">
        <v>370</v>
      </c>
    </row>
    <row r="169" spans="1:9" s="137" customFormat="1" ht="147.75" customHeight="1">
      <c r="A169" s="32">
        <v>20</v>
      </c>
      <c r="B169" s="41" t="s">
        <v>105</v>
      </c>
      <c r="C169" s="42"/>
      <c r="D169" s="42">
        <f>7220.646+8345.06911</f>
        <v>15565.715110000001</v>
      </c>
      <c r="E169" s="42">
        <v>7220.646</v>
      </c>
      <c r="F169" s="42"/>
      <c r="G169" s="42"/>
      <c r="H169" s="42"/>
      <c r="I169" s="25" t="s">
        <v>370</v>
      </c>
    </row>
    <row r="170" spans="1:9" s="137" customFormat="1" ht="80.25" customHeight="1">
      <c r="A170" s="32">
        <v>21</v>
      </c>
      <c r="B170" s="78" t="s">
        <v>106</v>
      </c>
      <c r="C170" s="166"/>
      <c r="D170" s="42">
        <v>5506.41406</v>
      </c>
      <c r="E170" s="32"/>
      <c r="F170" s="32"/>
      <c r="G170" s="32"/>
      <c r="H170" s="32"/>
      <c r="I170" s="113" t="s">
        <v>370</v>
      </c>
    </row>
    <row r="171" spans="1:9" s="135" customFormat="1" ht="72.75" customHeight="1">
      <c r="A171" s="32">
        <v>22</v>
      </c>
      <c r="B171" s="41" t="s">
        <v>97</v>
      </c>
      <c r="C171" s="42"/>
      <c r="D171" s="43">
        <v>8.75</v>
      </c>
      <c r="E171" s="42"/>
      <c r="F171" s="42"/>
      <c r="G171" s="42"/>
      <c r="H171" s="42"/>
      <c r="I171" s="203" t="s">
        <v>317</v>
      </c>
    </row>
    <row r="172" spans="1:9" s="137" customFormat="1" ht="99" customHeight="1">
      <c r="A172" s="32">
        <v>23</v>
      </c>
      <c r="B172" s="41" t="s">
        <v>92</v>
      </c>
      <c r="C172" s="43">
        <v>8.75</v>
      </c>
      <c r="D172" s="43"/>
      <c r="E172" s="42"/>
      <c r="F172" s="42"/>
      <c r="G172" s="42"/>
      <c r="H172" s="42"/>
      <c r="I172" s="203"/>
    </row>
    <row r="173" spans="1:9" s="135" customFormat="1" ht="101.25" customHeight="1">
      <c r="A173" s="32">
        <v>24</v>
      </c>
      <c r="B173" s="41" t="s">
        <v>112</v>
      </c>
      <c r="C173" s="43">
        <f>210+10.3</f>
        <v>220.3</v>
      </c>
      <c r="D173" s="43"/>
      <c r="E173" s="42"/>
      <c r="F173" s="42"/>
      <c r="G173" s="42"/>
      <c r="H173" s="42"/>
      <c r="I173" s="203" t="s">
        <v>317</v>
      </c>
    </row>
    <row r="174" spans="1:9" s="135" customFormat="1" ht="90" customHeight="1">
      <c r="A174" s="32">
        <v>25</v>
      </c>
      <c r="B174" s="41" t="s">
        <v>97</v>
      </c>
      <c r="C174" s="43"/>
      <c r="D174" s="43">
        <f>210+10.3</f>
        <v>220.3</v>
      </c>
      <c r="E174" s="42"/>
      <c r="F174" s="42"/>
      <c r="G174" s="42"/>
      <c r="H174" s="42"/>
      <c r="I174" s="203"/>
    </row>
    <row r="175" spans="1:12" s="135" customFormat="1" ht="132" customHeight="1">
      <c r="A175" s="32">
        <v>26</v>
      </c>
      <c r="B175" s="41" t="s">
        <v>173</v>
      </c>
      <c r="C175" s="43">
        <v>32835.90942</v>
      </c>
      <c r="D175" s="43"/>
      <c r="E175" s="42"/>
      <c r="F175" s="42"/>
      <c r="G175" s="42"/>
      <c r="H175" s="42"/>
      <c r="I175" s="41" t="s">
        <v>629</v>
      </c>
      <c r="L175" s="176"/>
    </row>
    <row r="176" spans="1:9" s="135" customFormat="1" ht="100.5" customHeight="1">
      <c r="A176" s="32">
        <v>27</v>
      </c>
      <c r="B176" s="41" t="s">
        <v>174</v>
      </c>
      <c r="C176" s="43"/>
      <c r="D176" s="43">
        <v>136</v>
      </c>
      <c r="E176" s="42"/>
      <c r="F176" s="42"/>
      <c r="G176" s="42"/>
      <c r="H176" s="42"/>
      <c r="I176" s="41" t="s">
        <v>567</v>
      </c>
    </row>
    <row r="177" spans="1:9" s="137" customFormat="1" ht="169.5" customHeight="1">
      <c r="A177" s="32">
        <v>28</v>
      </c>
      <c r="B177" s="41" t="s">
        <v>181</v>
      </c>
      <c r="C177" s="43"/>
      <c r="D177" s="43"/>
      <c r="E177" s="42">
        <v>50000</v>
      </c>
      <c r="F177" s="42"/>
      <c r="G177" s="42">
        <v>50000</v>
      </c>
      <c r="H177" s="42"/>
      <c r="I177" s="203" t="s">
        <v>371</v>
      </c>
    </row>
    <row r="178" spans="1:9" s="135" customFormat="1" ht="138" customHeight="1">
      <c r="A178" s="32">
        <v>29</v>
      </c>
      <c r="B178" s="105" t="s">
        <v>231</v>
      </c>
      <c r="C178" s="43"/>
      <c r="D178" s="43">
        <v>5318.97649</v>
      </c>
      <c r="E178" s="42"/>
      <c r="F178" s="42">
        <f>50000+12410.945141</f>
        <v>62410.945141000004</v>
      </c>
      <c r="G178" s="42"/>
      <c r="H178" s="42">
        <v>50000</v>
      </c>
      <c r="I178" s="203"/>
    </row>
    <row r="179" spans="1:9" s="81" customFormat="1" ht="138" customHeight="1">
      <c r="A179" s="84">
        <v>30</v>
      </c>
      <c r="B179" s="103" t="s">
        <v>223</v>
      </c>
      <c r="C179" s="99"/>
      <c r="D179" s="88">
        <v>3750</v>
      </c>
      <c r="E179" s="88"/>
      <c r="F179" s="88"/>
      <c r="G179" s="88"/>
      <c r="H179" s="88"/>
      <c r="I179" s="102" t="s">
        <v>372</v>
      </c>
    </row>
    <row r="180" spans="1:9" s="81" customFormat="1" ht="114.75" customHeight="1">
      <c r="A180" s="84">
        <v>31</v>
      </c>
      <c r="B180" s="103" t="s">
        <v>224</v>
      </c>
      <c r="C180" s="99"/>
      <c r="D180" s="88">
        <f>210000+150000</f>
        <v>360000</v>
      </c>
      <c r="E180" s="99"/>
      <c r="F180" s="88"/>
      <c r="G180" s="99"/>
      <c r="H180" s="88"/>
      <c r="I180" s="41" t="s">
        <v>568</v>
      </c>
    </row>
    <row r="181" spans="1:9" s="81" customFormat="1" ht="150.75">
      <c r="A181" s="84">
        <v>32</v>
      </c>
      <c r="B181" s="120" t="s">
        <v>225</v>
      </c>
      <c r="C181" s="104"/>
      <c r="D181" s="88">
        <v>101627.54184</v>
      </c>
      <c r="E181" s="99"/>
      <c r="F181" s="88">
        <v>289468.583</v>
      </c>
      <c r="G181" s="99"/>
      <c r="H181" s="88">
        <v>76000</v>
      </c>
      <c r="I181" s="102" t="s">
        <v>569</v>
      </c>
    </row>
    <row r="182" spans="1:9" s="81" customFormat="1" ht="211.5" customHeight="1">
      <c r="A182" s="84">
        <v>33</v>
      </c>
      <c r="B182" s="85" t="s">
        <v>373</v>
      </c>
      <c r="C182" s="99"/>
      <c r="D182" s="99">
        <v>64713.13863</v>
      </c>
      <c r="E182" s="99"/>
      <c r="F182" s="99">
        <v>266585.135</v>
      </c>
      <c r="G182" s="99"/>
      <c r="H182" s="99"/>
      <c r="I182" s="94" t="s">
        <v>374</v>
      </c>
    </row>
    <row r="183" spans="1:9" s="81" customFormat="1" ht="141" customHeight="1">
      <c r="A183" s="84">
        <v>34</v>
      </c>
      <c r="B183" s="103" t="s">
        <v>226</v>
      </c>
      <c r="C183" s="99"/>
      <c r="D183" s="88">
        <v>100000</v>
      </c>
      <c r="E183" s="99"/>
      <c r="F183" s="88"/>
      <c r="G183" s="99"/>
      <c r="H183" s="88"/>
      <c r="I183" s="113" t="s">
        <v>370</v>
      </c>
    </row>
    <row r="184" spans="1:9" s="81" customFormat="1" ht="180.75" customHeight="1">
      <c r="A184" s="84">
        <v>35</v>
      </c>
      <c r="B184" s="103" t="s">
        <v>227</v>
      </c>
      <c r="C184" s="99"/>
      <c r="D184" s="88"/>
      <c r="E184" s="99"/>
      <c r="F184" s="88">
        <v>32896</v>
      </c>
      <c r="G184" s="88"/>
      <c r="H184" s="88"/>
      <c r="I184" s="103" t="s">
        <v>571</v>
      </c>
    </row>
    <row r="185" spans="1:9" s="81" customFormat="1" ht="75">
      <c r="A185" s="84">
        <v>36</v>
      </c>
      <c r="B185" s="103" t="s">
        <v>228</v>
      </c>
      <c r="C185" s="99"/>
      <c r="D185" s="88">
        <f>30000</f>
        <v>30000</v>
      </c>
      <c r="E185" s="99"/>
      <c r="F185" s="88"/>
      <c r="G185" s="88"/>
      <c r="H185" s="88"/>
      <c r="I185" s="103" t="s">
        <v>572</v>
      </c>
    </row>
    <row r="186" spans="1:9" s="81" customFormat="1" ht="110.25" customHeight="1">
      <c r="A186" s="84">
        <v>37</v>
      </c>
      <c r="B186" s="103" t="s">
        <v>109</v>
      </c>
      <c r="C186" s="99"/>
      <c r="D186" s="88"/>
      <c r="E186" s="99"/>
      <c r="F186" s="88">
        <v>40878.09266</v>
      </c>
      <c r="G186" s="88"/>
      <c r="H186" s="88"/>
      <c r="I186" s="103" t="s">
        <v>573</v>
      </c>
    </row>
    <row r="187" spans="1:9" s="81" customFormat="1" ht="141" customHeight="1">
      <c r="A187" s="84">
        <v>38</v>
      </c>
      <c r="B187" s="103" t="s">
        <v>110</v>
      </c>
      <c r="C187" s="99"/>
      <c r="D187" s="88"/>
      <c r="E187" s="99"/>
      <c r="F187" s="88">
        <v>79172.2</v>
      </c>
      <c r="G187" s="88"/>
      <c r="H187" s="88"/>
      <c r="I187" s="103" t="s">
        <v>573</v>
      </c>
    </row>
    <row r="188" spans="1:9" s="81" customFormat="1" ht="150.75">
      <c r="A188" s="84">
        <v>39</v>
      </c>
      <c r="B188" s="105" t="s">
        <v>229</v>
      </c>
      <c r="C188" s="99"/>
      <c r="D188" s="88">
        <v>260000</v>
      </c>
      <c r="E188" s="99"/>
      <c r="F188" s="88"/>
      <c r="G188" s="88"/>
      <c r="H188" s="88"/>
      <c r="I188" s="103" t="s">
        <v>659</v>
      </c>
    </row>
    <row r="189" spans="1:9" s="90" customFormat="1" ht="98.25" customHeight="1">
      <c r="A189" s="84">
        <v>40</v>
      </c>
      <c r="B189" s="105" t="s">
        <v>230</v>
      </c>
      <c r="C189" s="99"/>
      <c r="D189" s="88">
        <v>140501.45567</v>
      </c>
      <c r="E189" s="99"/>
      <c r="F189" s="88">
        <f>136364.15529-50000</f>
        <v>86364.15529</v>
      </c>
      <c r="G189" s="88"/>
      <c r="H189" s="88"/>
      <c r="I189" s="103" t="s">
        <v>375</v>
      </c>
    </row>
    <row r="190" spans="1:9" s="123" customFormat="1" ht="378">
      <c r="A190" s="84">
        <v>41</v>
      </c>
      <c r="B190" s="85" t="s">
        <v>232</v>
      </c>
      <c r="C190" s="88"/>
      <c r="D190" s="88">
        <v>51002.97388</v>
      </c>
      <c r="E190" s="88"/>
      <c r="F190" s="88"/>
      <c r="G190" s="88"/>
      <c r="H190" s="88">
        <f>151802.48419-25970.27852</f>
        <v>125832.20567</v>
      </c>
      <c r="I190" s="89" t="s">
        <v>574</v>
      </c>
    </row>
    <row r="191" spans="1:9" s="147" customFormat="1" ht="64.5" customHeight="1">
      <c r="A191" s="207" t="s">
        <v>51</v>
      </c>
      <c r="B191" s="207"/>
      <c r="C191" s="15">
        <f aca="true" t="shared" si="11" ref="C191:H191">SUM(C150:C190)</f>
        <v>176560.27618999998</v>
      </c>
      <c r="D191" s="15">
        <f t="shared" si="11"/>
        <v>1310435.4745999998</v>
      </c>
      <c r="E191" s="15">
        <f t="shared" si="11"/>
        <v>117149.83060999999</v>
      </c>
      <c r="F191" s="15">
        <f t="shared" si="11"/>
        <v>991289.952341</v>
      </c>
      <c r="G191" s="15">
        <f t="shared" si="11"/>
        <v>72046.10914</v>
      </c>
      <c r="H191" s="15">
        <f t="shared" si="11"/>
        <v>436330.06963</v>
      </c>
      <c r="I191" s="15"/>
    </row>
    <row r="192" spans="1:9" s="137" customFormat="1" ht="96.75" customHeight="1">
      <c r="A192" s="206" t="s">
        <v>116</v>
      </c>
      <c r="B192" s="206"/>
      <c r="C192" s="206"/>
      <c r="D192" s="206"/>
      <c r="E192" s="206"/>
      <c r="F192" s="206"/>
      <c r="G192" s="206"/>
      <c r="H192" s="206"/>
      <c r="I192" s="206"/>
    </row>
    <row r="193" spans="1:9" s="137" customFormat="1" ht="215.25" customHeight="1">
      <c r="A193" s="215">
        <v>1</v>
      </c>
      <c r="B193" s="41" t="s">
        <v>669</v>
      </c>
      <c r="C193" s="43">
        <v>1801.00883</v>
      </c>
      <c r="D193" s="44"/>
      <c r="E193" s="44"/>
      <c r="F193" s="44"/>
      <c r="G193" s="44"/>
      <c r="H193" s="44"/>
      <c r="I193" s="227" t="s">
        <v>575</v>
      </c>
    </row>
    <row r="194" spans="1:9" s="137" customFormat="1" ht="200.25" customHeight="1">
      <c r="A194" s="215"/>
      <c r="B194" s="41" t="s">
        <v>667</v>
      </c>
      <c r="C194" s="43">
        <v>11063.33887</v>
      </c>
      <c r="D194" s="42"/>
      <c r="E194" s="42"/>
      <c r="F194" s="42"/>
      <c r="G194" s="42"/>
      <c r="H194" s="42"/>
      <c r="I194" s="227"/>
    </row>
    <row r="195" spans="1:9" s="137" customFormat="1" ht="251.25" customHeight="1">
      <c r="A195" s="215"/>
      <c r="B195" s="41" t="s">
        <v>670</v>
      </c>
      <c r="C195" s="42"/>
      <c r="D195" s="43">
        <v>1801.00883</v>
      </c>
      <c r="E195" s="42"/>
      <c r="F195" s="42"/>
      <c r="G195" s="42"/>
      <c r="H195" s="42"/>
      <c r="I195" s="227"/>
    </row>
    <row r="196" spans="1:9" s="137" customFormat="1" ht="204" customHeight="1">
      <c r="A196" s="215"/>
      <c r="B196" s="41" t="s">
        <v>668</v>
      </c>
      <c r="C196" s="42"/>
      <c r="D196" s="43">
        <v>11063.33887</v>
      </c>
      <c r="E196" s="42"/>
      <c r="F196" s="42"/>
      <c r="G196" s="42"/>
      <c r="H196" s="42"/>
      <c r="I196" s="227"/>
    </row>
    <row r="197" spans="1:9" s="147" customFormat="1" ht="36.75">
      <c r="A197" s="207" t="s">
        <v>7</v>
      </c>
      <c r="B197" s="207"/>
      <c r="C197" s="45">
        <f aca="true" t="shared" si="12" ref="C197:H197">SUM(C193:C196)</f>
        <v>12864.3477</v>
      </c>
      <c r="D197" s="45">
        <f t="shared" si="12"/>
        <v>12864.3477</v>
      </c>
      <c r="E197" s="45">
        <f t="shared" si="12"/>
        <v>0</v>
      </c>
      <c r="F197" s="45">
        <f t="shared" si="12"/>
        <v>0</v>
      </c>
      <c r="G197" s="45">
        <f t="shared" si="12"/>
        <v>0</v>
      </c>
      <c r="H197" s="45">
        <f t="shared" si="12"/>
        <v>0</v>
      </c>
      <c r="I197" s="15"/>
    </row>
    <row r="198" spans="1:9" s="135" customFormat="1" ht="85.5" customHeight="1">
      <c r="A198" s="206" t="s">
        <v>176</v>
      </c>
      <c r="B198" s="206"/>
      <c r="C198" s="206"/>
      <c r="D198" s="206"/>
      <c r="E198" s="206"/>
      <c r="F198" s="206"/>
      <c r="G198" s="206"/>
      <c r="H198" s="206"/>
      <c r="I198" s="206"/>
    </row>
    <row r="199" spans="1:9" s="135" customFormat="1" ht="282.75" customHeight="1">
      <c r="A199" s="24">
        <v>1</v>
      </c>
      <c r="B199" s="103" t="s">
        <v>177</v>
      </c>
      <c r="C199" s="43">
        <v>2650</v>
      </c>
      <c r="D199" s="43"/>
      <c r="E199" s="71"/>
      <c r="F199" s="28"/>
      <c r="G199" s="71"/>
      <c r="H199" s="28"/>
      <c r="I199" s="203" t="s">
        <v>376</v>
      </c>
    </row>
    <row r="200" spans="1:9" s="135" customFormat="1" ht="199.5" customHeight="1">
      <c r="A200" s="24">
        <v>2</v>
      </c>
      <c r="B200" s="103" t="s">
        <v>178</v>
      </c>
      <c r="C200" s="43"/>
      <c r="D200" s="43">
        <v>2650</v>
      </c>
      <c r="E200" s="71"/>
      <c r="F200" s="28"/>
      <c r="G200" s="71"/>
      <c r="H200" s="28"/>
      <c r="I200" s="203"/>
    </row>
    <row r="201" spans="1:9" s="148" customFormat="1" ht="48.75" customHeight="1">
      <c r="A201" s="207" t="s">
        <v>175</v>
      </c>
      <c r="B201" s="207"/>
      <c r="C201" s="45">
        <f aca="true" t="shared" si="13" ref="C201:H201">SUM(C199:C200)</f>
        <v>2650</v>
      </c>
      <c r="D201" s="45">
        <f t="shared" si="13"/>
        <v>2650</v>
      </c>
      <c r="E201" s="72">
        <f t="shared" si="13"/>
        <v>0</v>
      </c>
      <c r="F201" s="72">
        <f t="shared" si="13"/>
        <v>0</v>
      </c>
      <c r="G201" s="72">
        <f t="shared" si="13"/>
        <v>0</v>
      </c>
      <c r="H201" s="72">
        <f t="shared" si="13"/>
        <v>0</v>
      </c>
      <c r="I201" s="71"/>
    </row>
    <row r="202" spans="1:9" s="2" customFormat="1" ht="48.75" customHeight="1">
      <c r="A202" s="206" t="s">
        <v>45</v>
      </c>
      <c r="B202" s="206"/>
      <c r="C202" s="206"/>
      <c r="D202" s="206"/>
      <c r="E202" s="206"/>
      <c r="F202" s="206"/>
      <c r="G202" s="206"/>
      <c r="H202" s="206"/>
      <c r="I202" s="206"/>
    </row>
    <row r="203" spans="1:9" s="2" customFormat="1" ht="176.25" customHeight="1">
      <c r="A203" s="215">
        <v>1</v>
      </c>
      <c r="B203" s="25" t="s">
        <v>377</v>
      </c>
      <c r="C203" s="21">
        <v>20714.45</v>
      </c>
      <c r="D203" s="21"/>
      <c r="E203" s="21">
        <v>30866.31</v>
      </c>
      <c r="F203" s="21"/>
      <c r="G203" s="21">
        <v>31002.16</v>
      </c>
      <c r="H203" s="21"/>
      <c r="I203" s="216" t="s">
        <v>576</v>
      </c>
    </row>
    <row r="204" spans="1:9" s="2" customFormat="1" ht="171" customHeight="1">
      <c r="A204" s="215"/>
      <c r="B204" s="33" t="s">
        <v>378</v>
      </c>
      <c r="C204" s="21"/>
      <c r="D204" s="21">
        <v>20714.45</v>
      </c>
      <c r="E204" s="21"/>
      <c r="F204" s="21">
        <v>30866.31</v>
      </c>
      <c r="G204" s="21"/>
      <c r="H204" s="21">
        <v>31002.16</v>
      </c>
      <c r="I204" s="217"/>
    </row>
    <row r="205" spans="1:9" s="2" customFormat="1" ht="213.75" customHeight="1">
      <c r="A205" s="215">
        <v>2</v>
      </c>
      <c r="B205" s="33" t="s">
        <v>380</v>
      </c>
      <c r="C205" s="21">
        <v>22639.64</v>
      </c>
      <c r="D205" s="21"/>
      <c r="E205" s="21"/>
      <c r="F205" s="21"/>
      <c r="G205" s="21"/>
      <c r="H205" s="21"/>
      <c r="I205" s="159" t="s">
        <v>577</v>
      </c>
    </row>
    <row r="206" spans="1:9" s="2" customFormat="1" ht="227.25" customHeight="1">
      <c r="A206" s="215"/>
      <c r="B206" s="33" t="s">
        <v>178</v>
      </c>
      <c r="C206" s="21"/>
      <c r="D206" s="21">
        <v>4350.585</v>
      </c>
      <c r="E206" s="21"/>
      <c r="F206" s="21"/>
      <c r="G206" s="21"/>
      <c r="H206" s="21"/>
      <c r="I206" s="159" t="s">
        <v>671</v>
      </c>
    </row>
    <row r="207" spans="1:9" s="2" customFormat="1" ht="198.75" customHeight="1">
      <c r="A207" s="215"/>
      <c r="B207" s="33" t="s">
        <v>235</v>
      </c>
      <c r="C207" s="21"/>
      <c r="D207" s="21">
        <v>4289.025</v>
      </c>
      <c r="E207" s="21"/>
      <c r="F207" s="21"/>
      <c r="G207" s="21"/>
      <c r="H207" s="21"/>
      <c r="I207" s="159" t="s">
        <v>578</v>
      </c>
    </row>
    <row r="208" spans="1:9" s="2" customFormat="1" ht="159" customHeight="1">
      <c r="A208" s="215"/>
      <c r="B208" s="33" t="s">
        <v>381</v>
      </c>
      <c r="C208" s="21"/>
      <c r="D208" s="21">
        <v>8000</v>
      </c>
      <c r="E208" s="21"/>
      <c r="F208" s="21"/>
      <c r="G208" s="21"/>
      <c r="H208" s="21"/>
      <c r="I208" s="159" t="s">
        <v>579</v>
      </c>
    </row>
    <row r="209" spans="1:9" s="2" customFormat="1" ht="90" customHeight="1">
      <c r="A209" s="215"/>
      <c r="B209" s="33" t="s">
        <v>580</v>
      </c>
      <c r="C209" s="21"/>
      <c r="D209" s="21">
        <v>6000</v>
      </c>
      <c r="E209" s="21"/>
      <c r="F209" s="21"/>
      <c r="G209" s="21"/>
      <c r="H209" s="21"/>
      <c r="I209" s="159" t="s">
        <v>581</v>
      </c>
    </row>
    <row r="210" spans="1:9" s="81" customFormat="1" ht="135.75" customHeight="1">
      <c r="A210" s="84">
        <v>3</v>
      </c>
      <c r="B210" s="85" t="s">
        <v>382</v>
      </c>
      <c r="C210" s="106"/>
      <c r="D210" s="88">
        <v>2300</v>
      </c>
      <c r="E210" s="106"/>
      <c r="F210" s="106"/>
      <c r="G210" s="106"/>
      <c r="H210" s="106"/>
      <c r="I210" s="94" t="s">
        <v>379</v>
      </c>
    </row>
    <row r="211" spans="1:9" s="81" customFormat="1" ht="186" customHeight="1">
      <c r="A211" s="84">
        <v>4</v>
      </c>
      <c r="B211" s="85" t="s">
        <v>124</v>
      </c>
      <c r="C211" s="106"/>
      <c r="D211" s="88">
        <f>15008.79067+15000</f>
        <v>30008.790670000002</v>
      </c>
      <c r="E211" s="106"/>
      <c r="F211" s="106"/>
      <c r="G211" s="106"/>
      <c r="H211" s="106"/>
      <c r="I211" s="94" t="s">
        <v>681</v>
      </c>
    </row>
    <row r="212" spans="1:9" s="81" customFormat="1" ht="150.75">
      <c r="A212" s="84">
        <v>5</v>
      </c>
      <c r="B212" s="85" t="s">
        <v>233</v>
      </c>
      <c r="C212" s="106"/>
      <c r="D212" s="88">
        <v>7500</v>
      </c>
      <c r="E212" s="106"/>
      <c r="F212" s="106"/>
      <c r="G212" s="106"/>
      <c r="H212" s="106"/>
      <c r="I212" s="25" t="s">
        <v>582</v>
      </c>
    </row>
    <row r="213" spans="1:9" s="81" customFormat="1" ht="264">
      <c r="A213" s="84">
        <v>6</v>
      </c>
      <c r="B213" s="85" t="s">
        <v>234</v>
      </c>
      <c r="C213" s="106"/>
      <c r="D213" s="88">
        <v>9417.4</v>
      </c>
      <c r="E213" s="106"/>
      <c r="F213" s="106"/>
      <c r="G213" s="106"/>
      <c r="H213" s="106"/>
      <c r="I213" s="94" t="s">
        <v>583</v>
      </c>
    </row>
    <row r="214" spans="1:9" s="81" customFormat="1" ht="178.5" customHeight="1">
      <c r="A214" s="84">
        <v>7</v>
      </c>
      <c r="B214" s="85" t="s">
        <v>235</v>
      </c>
      <c r="C214" s="106"/>
      <c r="D214" s="88">
        <v>3080</v>
      </c>
      <c r="E214" s="106"/>
      <c r="F214" s="106"/>
      <c r="G214" s="106"/>
      <c r="H214" s="106"/>
      <c r="I214" s="94" t="s">
        <v>383</v>
      </c>
    </row>
    <row r="215" spans="1:9" s="81" customFormat="1" ht="208.5" customHeight="1">
      <c r="A215" s="84">
        <v>8</v>
      </c>
      <c r="B215" s="85" t="s">
        <v>178</v>
      </c>
      <c r="C215" s="106"/>
      <c r="D215" s="88">
        <v>10000</v>
      </c>
      <c r="E215" s="106"/>
      <c r="F215" s="106"/>
      <c r="G215" s="106"/>
      <c r="H215" s="106"/>
      <c r="I215" s="94" t="s">
        <v>584</v>
      </c>
    </row>
    <row r="216" spans="1:9" s="81" customFormat="1" ht="120" customHeight="1">
      <c r="A216" s="84">
        <v>9</v>
      </c>
      <c r="B216" s="85" t="s">
        <v>672</v>
      </c>
      <c r="C216" s="106"/>
      <c r="D216" s="88">
        <v>19061.28</v>
      </c>
      <c r="E216" s="106"/>
      <c r="F216" s="106"/>
      <c r="G216" s="106"/>
      <c r="H216" s="106"/>
      <c r="I216" s="94" t="s">
        <v>384</v>
      </c>
    </row>
    <row r="217" spans="1:9" s="81" customFormat="1" ht="117.75" customHeight="1">
      <c r="A217" s="84">
        <v>10</v>
      </c>
      <c r="B217" s="85" t="s">
        <v>236</v>
      </c>
      <c r="C217" s="106"/>
      <c r="D217" s="88">
        <f>38179.225+9964.672+5581.3+2235.72</f>
        <v>55960.917</v>
      </c>
      <c r="E217" s="106"/>
      <c r="F217" s="106"/>
      <c r="G217" s="106"/>
      <c r="H217" s="106"/>
      <c r="I217" s="94" t="s">
        <v>673</v>
      </c>
    </row>
    <row r="218" spans="1:9" s="123" customFormat="1" ht="232.5" customHeight="1">
      <c r="A218" s="84">
        <v>11</v>
      </c>
      <c r="B218" s="85" t="s">
        <v>237</v>
      </c>
      <c r="C218" s="106"/>
      <c r="D218" s="88">
        <v>20000</v>
      </c>
      <c r="E218" s="106"/>
      <c r="F218" s="106"/>
      <c r="G218" s="106"/>
      <c r="H218" s="106"/>
      <c r="I218" s="94" t="s">
        <v>585</v>
      </c>
    </row>
    <row r="219" spans="1:9" s="34" customFormat="1" ht="36.75">
      <c r="A219" s="207" t="s">
        <v>7</v>
      </c>
      <c r="B219" s="207"/>
      <c r="C219" s="15">
        <f aca="true" t="shared" si="14" ref="C219:H219">SUM(C203:C218)</f>
        <v>43354.09</v>
      </c>
      <c r="D219" s="15">
        <f t="shared" si="14"/>
        <v>200682.44767</v>
      </c>
      <c r="E219" s="15">
        <f t="shared" si="14"/>
        <v>30866.31</v>
      </c>
      <c r="F219" s="15">
        <f t="shared" si="14"/>
        <v>30866.31</v>
      </c>
      <c r="G219" s="15">
        <f t="shared" si="14"/>
        <v>31002.16</v>
      </c>
      <c r="H219" s="15">
        <f t="shared" si="14"/>
        <v>31002.16</v>
      </c>
      <c r="I219" s="15"/>
    </row>
    <row r="220" spans="1:9" s="81" customFormat="1" ht="52.5" customHeight="1">
      <c r="A220" s="204" t="s">
        <v>238</v>
      </c>
      <c r="B220" s="204"/>
      <c r="C220" s="204"/>
      <c r="D220" s="204"/>
      <c r="E220" s="204"/>
      <c r="F220" s="204"/>
      <c r="G220" s="204"/>
      <c r="H220" s="204"/>
      <c r="I220" s="204"/>
    </row>
    <row r="221" spans="1:9" s="81" customFormat="1" ht="107.25" customHeight="1">
      <c r="A221" s="84">
        <v>1</v>
      </c>
      <c r="B221" s="85" t="s">
        <v>386</v>
      </c>
      <c r="C221" s="88"/>
      <c r="D221" s="88">
        <f>10000+4369.4</f>
        <v>14369.4</v>
      </c>
      <c r="E221" s="151"/>
      <c r="F221" s="88">
        <v>2700</v>
      </c>
      <c r="G221" s="151"/>
      <c r="H221" s="88">
        <v>2000</v>
      </c>
      <c r="I221" s="94" t="s">
        <v>385</v>
      </c>
    </row>
    <row r="222" spans="1:9" s="81" customFormat="1" ht="98.25" customHeight="1">
      <c r="A222" s="84">
        <v>2</v>
      </c>
      <c r="B222" s="85" t="s">
        <v>586</v>
      </c>
      <c r="C222" s="88"/>
      <c r="D222" s="88">
        <v>9000</v>
      </c>
      <c r="E222" s="151"/>
      <c r="F222" s="88"/>
      <c r="G222" s="151"/>
      <c r="H222" s="88"/>
      <c r="I222" s="94" t="s">
        <v>587</v>
      </c>
    </row>
    <row r="223" spans="1:11" s="81" customFormat="1" ht="113.25">
      <c r="A223" s="84">
        <v>3</v>
      </c>
      <c r="B223" s="85" t="s">
        <v>633</v>
      </c>
      <c r="C223" s="88"/>
      <c r="D223" s="88">
        <v>35000</v>
      </c>
      <c r="E223" s="151"/>
      <c r="F223" s="88"/>
      <c r="G223" s="151"/>
      <c r="H223" s="88"/>
      <c r="I223" s="25" t="s">
        <v>635</v>
      </c>
      <c r="K223" s="80"/>
    </row>
    <row r="224" spans="1:11" s="81" customFormat="1" ht="183" customHeight="1">
      <c r="A224" s="84">
        <v>4</v>
      </c>
      <c r="B224" s="85" t="s">
        <v>637</v>
      </c>
      <c r="C224" s="88"/>
      <c r="D224" s="88">
        <v>43745</v>
      </c>
      <c r="E224" s="151"/>
      <c r="F224" s="88">
        <v>39663</v>
      </c>
      <c r="G224" s="151"/>
      <c r="H224" s="88"/>
      <c r="I224" s="25" t="s">
        <v>638</v>
      </c>
      <c r="K224" s="80"/>
    </row>
    <row r="225" spans="1:11" s="81" customFormat="1" ht="142.5" customHeight="1">
      <c r="A225" s="84">
        <v>5</v>
      </c>
      <c r="B225" s="85" t="s">
        <v>634</v>
      </c>
      <c r="C225" s="88"/>
      <c r="D225" s="88">
        <f>67502-14219.4</f>
        <v>53282.6</v>
      </c>
      <c r="E225" s="151"/>
      <c r="F225" s="88">
        <v>12842</v>
      </c>
      <c r="G225" s="151"/>
      <c r="H225" s="88"/>
      <c r="I225" s="25" t="s">
        <v>636</v>
      </c>
      <c r="K225" s="80"/>
    </row>
    <row r="226" spans="1:9" s="81" customFormat="1" ht="150.75">
      <c r="A226" s="84">
        <v>6</v>
      </c>
      <c r="B226" s="85" t="s">
        <v>141</v>
      </c>
      <c r="C226" s="88"/>
      <c r="D226" s="88">
        <f>6000+9850</f>
        <v>15850</v>
      </c>
      <c r="E226" s="151"/>
      <c r="F226" s="88"/>
      <c r="G226" s="151"/>
      <c r="H226" s="88"/>
      <c r="I226" s="94" t="s">
        <v>590</v>
      </c>
    </row>
    <row r="227" spans="1:9" s="81" customFormat="1" ht="189" customHeight="1">
      <c r="A227" s="84">
        <v>7</v>
      </c>
      <c r="B227" s="85" t="s">
        <v>239</v>
      </c>
      <c r="C227" s="88"/>
      <c r="D227" s="88">
        <v>22199</v>
      </c>
      <c r="E227" s="151"/>
      <c r="F227" s="88"/>
      <c r="G227" s="151"/>
      <c r="H227" s="88"/>
      <c r="I227" s="94" t="s">
        <v>588</v>
      </c>
    </row>
    <row r="228" spans="1:9" s="81" customFormat="1" ht="145.5" customHeight="1">
      <c r="A228" s="84">
        <v>8</v>
      </c>
      <c r="B228" s="85" t="s">
        <v>240</v>
      </c>
      <c r="C228" s="107"/>
      <c r="D228" s="88">
        <v>253.359</v>
      </c>
      <c r="E228" s="151"/>
      <c r="F228" s="88"/>
      <c r="G228" s="151"/>
      <c r="H228" s="88"/>
      <c r="I228" s="94" t="s">
        <v>589</v>
      </c>
    </row>
    <row r="229" spans="1:9" s="133" customFormat="1" ht="37.5" customHeight="1">
      <c r="A229" s="221" t="s">
        <v>51</v>
      </c>
      <c r="B229" s="222"/>
      <c r="C229" s="15">
        <f aca="true" t="shared" si="15" ref="C229:H229">SUM(C221:C228)</f>
        <v>0</v>
      </c>
      <c r="D229" s="15">
        <f t="shared" si="15"/>
        <v>193699.359</v>
      </c>
      <c r="E229" s="15">
        <f t="shared" si="15"/>
        <v>0</v>
      </c>
      <c r="F229" s="15">
        <f t="shared" si="15"/>
        <v>55205</v>
      </c>
      <c r="G229" s="15">
        <f t="shared" si="15"/>
        <v>0</v>
      </c>
      <c r="H229" s="15">
        <f t="shared" si="15"/>
        <v>2000</v>
      </c>
      <c r="I229" s="132"/>
    </row>
    <row r="230" spans="1:9" s="81" customFormat="1" ht="45" customHeight="1">
      <c r="A230" s="204" t="s">
        <v>241</v>
      </c>
      <c r="B230" s="204"/>
      <c r="C230" s="204"/>
      <c r="D230" s="204"/>
      <c r="E230" s="204"/>
      <c r="F230" s="204"/>
      <c r="G230" s="204"/>
      <c r="H230" s="204"/>
      <c r="I230" s="204"/>
    </row>
    <row r="231" spans="1:9" s="81" customFormat="1" ht="160.5" customHeight="1">
      <c r="A231" s="84">
        <v>1</v>
      </c>
      <c r="B231" s="85" t="s">
        <v>143</v>
      </c>
      <c r="C231" s="88"/>
      <c r="D231" s="88">
        <v>10000</v>
      </c>
      <c r="E231" s="88"/>
      <c r="F231" s="88"/>
      <c r="G231" s="88"/>
      <c r="H231" s="88"/>
      <c r="I231" s="89" t="s">
        <v>387</v>
      </c>
    </row>
    <row r="232" spans="1:9" s="81" customFormat="1" ht="117.75" customHeight="1">
      <c r="A232" s="84">
        <v>2</v>
      </c>
      <c r="B232" s="85" t="s">
        <v>591</v>
      </c>
      <c r="C232" s="88"/>
      <c r="D232" s="88">
        <v>39000</v>
      </c>
      <c r="E232" s="88"/>
      <c r="F232" s="88"/>
      <c r="G232" s="88"/>
      <c r="H232" s="88"/>
      <c r="I232" s="89" t="s">
        <v>592</v>
      </c>
    </row>
    <row r="233" spans="1:9" s="133" customFormat="1" ht="37.5" customHeight="1">
      <c r="A233" s="221" t="s">
        <v>51</v>
      </c>
      <c r="B233" s="222"/>
      <c r="C233" s="15">
        <f aca="true" t="shared" si="16" ref="C233:H233">C231+C232</f>
        <v>0</v>
      </c>
      <c r="D233" s="15">
        <f t="shared" si="16"/>
        <v>49000</v>
      </c>
      <c r="E233" s="15">
        <f t="shared" si="16"/>
        <v>0</v>
      </c>
      <c r="F233" s="15">
        <f t="shared" si="16"/>
        <v>0</v>
      </c>
      <c r="G233" s="15">
        <f t="shared" si="16"/>
        <v>0</v>
      </c>
      <c r="H233" s="15">
        <f t="shared" si="16"/>
        <v>0</v>
      </c>
      <c r="I233" s="132"/>
    </row>
    <row r="234" spans="1:9" s="81" customFormat="1" ht="60" customHeight="1">
      <c r="A234" s="204" t="s">
        <v>242</v>
      </c>
      <c r="B234" s="204"/>
      <c r="C234" s="204"/>
      <c r="D234" s="204"/>
      <c r="E234" s="204"/>
      <c r="F234" s="204"/>
      <c r="G234" s="204"/>
      <c r="H234" s="204"/>
      <c r="I234" s="204"/>
    </row>
    <row r="235" spans="1:9" s="81" customFormat="1" ht="226.5">
      <c r="A235" s="84">
        <v>1</v>
      </c>
      <c r="B235" s="23" t="s">
        <v>243</v>
      </c>
      <c r="C235" s="108"/>
      <c r="D235" s="104">
        <v>40500</v>
      </c>
      <c r="E235" s="104"/>
      <c r="F235" s="104"/>
      <c r="G235" s="104"/>
      <c r="H235" s="104"/>
      <c r="I235" s="102" t="s">
        <v>388</v>
      </c>
    </row>
    <row r="236" spans="1:9" s="81" customFormat="1" ht="264">
      <c r="A236" s="84">
        <v>2</v>
      </c>
      <c r="B236" s="85" t="s">
        <v>244</v>
      </c>
      <c r="C236" s="165"/>
      <c r="D236" s="104">
        <f>6438.5+2760+700</f>
        <v>9898.5</v>
      </c>
      <c r="E236" s="165"/>
      <c r="F236" s="104"/>
      <c r="G236" s="165"/>
      <c r="H236" s="104"/>
      <c r="I236" s="41" t="s">
        <v>623</v>
      </c>
    </row>
    <row r="237" spans="1:9" s="81" customFormat="1" ht="189">
      <c r="A237" s="84">
        <v>3</v>
      </c>
      <c r="B237" s="85" t="s">
        <v>245</v>
      </c>
      <c r="C237" s="99"/>
      <c r="D237" s="99">
        <v>27000</v>
      </c>
      <c r="E237" s="99"/>
      <c r="F237" s="99"/>
      <c r="G237" s="99"/>
      <c r="H237" s="99"/>
      <c r="I237" s="103" t="s">
        <v>389</v>
      </c>
    </row>
    <row r="238" spans="1:9" s="81" customFormat="1" ht="130.5" customHeight="1">
      <c r="A238" s="84">
        <v>4</v>
      </c>
      <c r="B238" s="23" t="s">
        <v>246</v>
      </c>
      <c r="C238" s="104"/>
      <c r="D238" s="104">
        <v>3648.44</v>
      </c>
      <c r="E238" s="104"/>
      <c r="F238" s="104"/>
      <c r="G238" s="104"/>
      <c r="H238" s="104"/>
      <c r="I238" s="102" t="s">
        <v>390</v>
      </c>
    </row>
    <row r="239" spans="1:9" s="81" customFormat="1" ht="130.5" customHeight="1">
      <c r="A239" s="84">
        <v>5</v>
      </c>
      <c r="B239" s="23" t="s">
        <v>247</v>
      </c>
      <c r="C239" s="104"/>
      <c r="D239" s="104">
        <v>795.141</v>
      </c>
      <c r="E239" s="104"/>
      <c r="F239" s="104"/>
      <c r="G239" s="104"/>
      <c r="H239" s="104"/>
      <c r="I239" s="102" t="s">
        <v>391</v>
      </c>
    </row>
    <row r="240" spans="1:9" s="81" customFormat="1" ht="128.25" customHeight="1">
      <c r="A240" s="84">
        <v>6</v>
      </c>
      <c r="B240" s="23" t="s">
        <v>248</v>
      </c>
      <c r="C240" s="88"/>
      <c r="D240" s="104">
        <v>209.9</v>
      </c>
      <c r="E240" s="104"/>
      <c r="F240" s="104"/>
      <c r="G240" s="104"/>
      <c r="H240" s="104"/>
      <c r="I240" s="94" t="s">
        <v>593</v>
      </c>
    </row>
    <row r="241" spans="1:9" s="81" customFormat="1" ht="174" customHeight="1">
      <c r="A241" s="84">
        <v>7</v>
      </c>
      <c r="B241" s="85" t="s">
        <v>249</v>
      </c>
      <c r="C241" s="99"/>
      <c r="D241" s="99">
        <v>11240.16</v>
      </c>
      <c r="E241" s="99"/>
      <c r="F241" s="99"/>
      <c r="G241" s="99"/>
      <c r="H241" s="99"/>
      <c r="I241" s="94" t="s">
        <v>594</v>
      </c>
    </row>
    <row r="242" spans="1:9" s="81" customFormat="1" ht="150.75">
      <c r="A242" s="84">
        <v>8</v>
      </c>
      <c r="B242" s="94" t="s">
        <v>250</v>
      </c>
      <c r="C242" s="109"/>
      <c r="D242" s="104"/>
      <c r="E242" s="104"/>
      <c r="F242" s="104">
        <v>12488.76</v>
      </c>
      <c r="G242" s="104"/>
      <c r="H242" s="104"/>
      <c r="I242" s="96" t="s">
        <v>392</v>
      </c>
    </row>
    <row r="243" spans="1:9" s="81" customFormat="1" ht="174" customHeight="1">
      <c r="A243" s="84">
        <v>9</v>
      </c>
      <c r="B243" s="94" t="s">
        <v>251</v>
      </c>
      <c r="C243" s="99"/>
      <c r="D243" s="99"/>
      <c r="E243" s="99"/>
      <c r="F243" s="99">
        <v>14665.66</v>
      </c>
      <c r="G243" s="99"/>
      <c r="H243" s="99"/>
      <c r="I243" s="183" t="s">
        <v>660</v>
      </c>
    </row>
    <row r="244" spans="1:9" s="81" customFormat="1" ht="174" customHeight="1">
      <c r="A244" s="84">
        <v>10</v>
      </c>
      <c r="B244" s="23" t="s">
        <v>252</v>
      </c>
      <c r="C244" s="88"/>
      <c r="D244" s="104">
        <v>27251</v>
      </c>
      <c r="E244" s="104"/>
      <c r="F244" s="104"/>
      <c r="G244" s="104"/>
      <c r="H244" s="104"/>
      <c r="I244" s="102" t="s">
        <v>393</v>
      </c>
    </row>
    <row r="245" spans="1:9" s="81" customFormat="1" ht="213.75" customHeight="1">
      <c r="A245" s="84">
        <v>11</v>
      </c>
      <c r="B245" s="85" t="s">
        <v>253</v>
      </c>
      <c r="C245" s="99"/>
      <c r="D245" s="99">
        <f>910.23561+3316.28775+466.35297</f>
        <v>4692.87633</v>
      </c>
      <c r="E245" s="99"/>
      <c r="F245" s="99"/>
      <c r="G245" s="99"/>
      <c r="H245" s="99"/>
      <c r="I245" s="103" t="s">
        <v>595</v>
      </c>
    </row>
    <row r="246" spans="1:9" s="81" customFormat="1" ht="123" customHeight="1">
      <c r="A246" s="84">
        <v>12</v>
      </c>
      <c r="B246" s="23" t="s">
        <v>596</v>
      </c>
      <c r="C246" s="104"/>
      <c r="D246" s="104">
        <v>713</v>
      </c>
      <c r="E246" s="104"/>
      <c r="F246" s="104"/>
      <c r="G246" s="104"/>
      <c r="H246" s="104"/>
      <c r="I246" s="102" t="s">
        <v>597</v>
      </c>
    </row>
    <row r="247" spans="1:9" s="81" customFormat="1" ht="319.5" customHeight="1">
      <c r="A247" s="84">
        <v>13</v>
      </c>
      <c r="B247" s="85" t="s">
        <v>254</v>
      </c>
      <c r="C247" s="88"/>
      <c r="D247" s="88">
        <v>55671.33</v>
      </c>
      <c r="E247" s="88"/>
      <c r="F247" s="88"/>
      <c r="G247" s="88"/>
      <c r="H247" s="88"/>
      <c r="I247" s="89" t="s">
        <v>394</v>
      </c>
    </row>
    <row r="248" spans="1:9" s="90" customFormat="1" ht="128.25" customHeight="1">
      <c r="A248" s="155">
        <v>14</v>
      </c>
      <c r="B248" s="85" t="s">
        <v>255</v>
      </c>
      <c r="C248" s="88"/>
      <c r="D248" s="88">
        <v>9000</v>
      </c>
      <c r="E248" s="88"/>
      <c r="F248" s="88"/>
      <c r="G248" s="88"/>
      <c r="H248" s="88"/>
      <c r="I248" s="96" t="s">
        <v>395</v>
      </c>
    </row>
    <row r="249" spans="1:9" s="97" customFormat="1" ht="264">
      <c r="A249" s="155">
        <v>15</v>
      </c>
      <c r="B249" s="85" t="s">
        <v>674</v>
      </c>
      <c r="C249" s="140"/>
      <c r="D249" s="88">
        <v>14000</v>
      </c>
      <c r="E249" s="140"/>
      <c r="F249" s="88"/>
      <c r="G249" s="140"/>
      <c r="H249" s="88"/>
      <c r="I249" s="89" t="s">
        <v>675</v>
      </c>
    </row>
    <row r="250" spans="1:9" s="97" customFormat="1" ht="161.25" customHeight="1">
      <c r="A250" s="155">
        <v>16</v>
      </c>
      <c r="B250" s="94" t="s">
        <v>256</v>
      </c>
      <c r="C250" s="110"/>
      <c r="D250" s="88">
        <v>3937.58</v>
      </c>
      <c r="E250" s="140"/>
      <c r="F250" s="88"/>
      <c r="G250" s="140"/>
      <c r="H250" s="88"/>
      <c r="I250" s="96" t="s">
        <v>396</v>
      </c>
    </row>
    <row r="251" spans="1:9" s="97" customFormat="1" ht="165.75" customHeight="1">
      <c r="A251" s="155">
        <v>17</v>
      </c>
      <c r="B251" s="94" t="s">
        <v>257</v>
      </c>
      <c r="C251" s="110"/>
      <c r="D251" s="88">
        <v>11426.56</v>
      </c>
      <c r="E251" s="140"/>
      <c r="F251" s="88"/>
      <c r="G251" s="140"/>
      <c r="H251" s="88"/>
      <c r="I251" s="96" t="s">
        <v>396</v>
      </c>
    </row>
    <row r="252" spans="1:9" s="97" customFormat="1" ht="163.5" customHeight="1">
      <c r="A252" s="155">
        <v>18</v>
      </c>
      <c r="B252" s="94" t="s">
        <v>258</v>
      </c>
      <c r="C252" s="110"/>
      <c r="D252" s="88">
        <v>10128.67</v>
      </c>
      <c r="E252" s="140"/>
      <c r="F252" s="88"/>
      <c r="G252" s="140"/>
      <c r="H252" s="88"/>
      <c r="I252" s="96" t="s">
        <v>396</v>
      </c>
    </row>
    <row r="253" spans="1:9" s="97" customFormat="1" ht="318" customHeight="1">
      <c r="A253" s="155">
        <v>19</v>
      </c>
      <c r="B253" s="94" t="s">
        <v>259</v>
      </c>
      <c r="C253" s="110"/>
      <c r="D253" s="88">
        <v>30000</v>
      </c>
      <c r="E253" s="140"/>
      <c r="F253" s="88"/>
      <c r="G253" s="140"/>
      <c r="H253" s="88"/>
      <c r="I253" s="96" t="s">
        <v>397</v>
      </c>
    </row>
    <row r="254" spans="1:9" s="133" customFormat="1" ht="37.5" customHeight="1">
      <c r="A254" s="221" t="s">
        <v>51</v>
      </c>
      <c r="B254" s="222"/>
      <c r="C254" s="15">
        <f aca="true" t="shared" si="17" ref="C254:H254">SUM(C235:C253)</f>
        <v>0</v>
      </c>
      <c r="D254" s="15">
        <f>SUM(D235:D253)</f>
        <v>260113.15733000002</v>
      </c>
      <c r="E254" s="15">
        <f t="shared" si="17"/>
        <v>0</v>
      </c>
      <c r="F254" s="15">
        <f t="shared" si="17"/>
        <v>27154.42</v>
      </c>
      <c r="G254" s="15">
        <f t="shared" si="17"/>
        <v>0</v>
      </c>
      <c r="H254" s="15">
        <f t="shared" si="17"/>
        <v>0</v>
      </c>
      <c r="I254" s="132"/>
    </row>
    <row r="255" spans="1:9" ht="49.5" customHeight="1">
      <c r="A255" s="206" t="s">
        <v>120</v>
      </c>
      <c r="B255" s="206"/>
      <c r="C255" s="206"/>
      <c r="D255" s="206"/>
      <c r="E255" s="206"/>
      <c r="F255" s="206"/>
      <c r="G255" s="206"/>
      <c r="H255" s="206"/>
      <c r="I255" s="206"/>
    </row>
    <row r="256" spans="1:9" ht="63" customHeight="1">
      <c r="A256" s="218">
        <v>1</v>
      </c>
      <c r="B256" s="25" t="s">
        <v>598</v>
      </c>
      <c r="C256" s="26">
        <v>54</v>
      </c>
      <c r="D256" s="26"/>
      <c r="E256" s="26"/>
      <c r="F256" s="26"/>
      <c r="G256" s="26"/>
      <c r="H256" s="26"/>
      <c r="I256" s="203" t="s">
        <v>398</v>
      </c>
    </row>
    <row r="257" spans="1:9" ht="261" customHeight="1">
      <c r="A257" s="218"/>
      <c r="B257" s="25" t="s">
        <v>264</v>
      </c>
      <c r="C257" s="26"/>
      <c r="D257" s="26">
        <v>54</v>
      </c>
      <c r="E257" s="26"/>
      <c r="F257" s="26"/>
      <c r="G257" s="26"/>
      <c r="H257" s="26"/>
      <c r="I257" s="203"/>
    </row>
    <row r="258" spans="1:9" ht="181.5" customHeight="1">
      <c r="A258" s="218">
        <v>2</v>
      </c>
      <c r="B258" s="25" t="s">
        <v>121</v>
      </c>
      <c r="C258" s="26">
        <v>180</v>
      </c>
      <c r="D258" s="26"/>
      <c r="E258" s="26"/>
      <c r="F258" s="26"/>
      <c r="G258" s="26"/>
      <c r="H258" s="26"/>
      <c r="I258" s="28" t="s">
        <v>644</v>
      </c>
    </row>
    <row r="259" spans="1:9" ht="141" customHeight="1">
      <c r="A259" s="218"/>
      <c r="B259" s="25" t="s">
        <v>122</v>
      </c>
      <c r="C259" s="26"/>
      <c r="D259" s="26">
        <v>180</v>
      </c>
      <c r="E259" s="26"/>
      <c r="F259" s="26"/>
      <c r="G259" s="26"/>
      <c r="H259" s="26"/>
      <c r="I259" s="28" t="s">
        <v>599</v>
      </c>
    </row>
    <row r="260" spans="1:9" s="81" customFormat="1" ht="93" customHeight="1">
      <c r="A260" s="84">
        <v>3</v>
      </c>
      <c r="B260" s="85" t="s">
        <v>260</v>
      </c>
      <c r="C260" s="88"/>
      <c r="D260" s="88">
        <v>439.45</v>
      </c>
      <c r="E260" s="88"/>
      <c r="F260" s="88"/>
      <c r="G260" s="88"/>
      <c r="H260" s="88"/>
      <c r="I260" s="203" t="s">
        <v>600</v>
      </c>
    </row>
    <row r="261" spans="1:9" s="81" customFormat="1" ht="132.75" customHeight="1">
      <c r="A261" s="84">
        <v>4</v>
      </c>
      <c r="B261" s="85" t="s">
        <v>261</v>
      </c>
      <c r="C261" s="88"/>
      <c r="D261" s="88">
        <v>1390.5</v>
      </c>
      <c r="E261" s="88"/>
      <c r="F261" s="88"/>
      <c r="G261" s="88"/>
      <c r="H261" s="88"/>
      <c r="I261" s="203"/>
    </row>
    <row r="262" spans="1:9" s="81" customFormat="1" ht="54.75" customHeight="1">
      <c r="A262" s="84">
        <v>5</v>
      </c>
      <c r="B262" s="85" t="s">
        <v>262</v>
      </c>
      <c r="C262" s="88"/>
      <c r="D262" s="88">
        <v>1230.05</v>
      </c>
      <c r="E262" s="88"/>
      <c r="F262" s="88"/>
      <c r="G262" s="88"/>
      <c r="H262" s="88"/>
      <c r="I262" s="203"/>
    </row>
    <row r="263" spans="1:9" s="81" customFormat="1" ht="126" customHeight="1">
      <c r="A263" s="84">
        <v>6</v>
      </c>
      <c r="B263" s="85" t="s">
        <v>263</v>
      </c>
      <c r="C263" s="88"/>
      <c r="D263" s="88">
        <v>2624.89</v>
      </c>
      <c r="E263" s="88"/>
      <c r="F263" s="88"/>
      <c r="G263" s="88"/>
      <c r="H263" s="88"/>
      <c r="I263" s="203"/>
    </row>
    <row r="264" spans="1:9" s="81" customFormat="1" ht="241.5" customHeight="1">
      <c r="A264" s="84">
        <v>7</v>
      </c>
      <c r="B264" s="85" t="s">
        <v>264</v>
      </c>
      <c r="C264" s="88"/>
      <c r="D264" s="88">
        <v>2122.3</v>
      </c>
      <c r="E264" s="88"/>
      <c r="F264" s="88"/>
      <c r="G264" s="88"/>
      <c r="H264" s="88"/>
      <c r="I264" s="203"/>
    </row>
    <row r="265" spans="1:9" s="81" customFormat="1" ht="65.25" customHeight="1">
      <c r="A265" s="84">
        <v>8</v>
      </c>
      <c r="B265" s="85" t="s">
        <v>265</v>
      </c>
      <c r="C265" s="88"/>
      <c r="D265" s="88">
        <v>5655.773</v>
      </c>
      <c r="E265" s="88"/>
      <c r="F265" s="88"/>
      <c r="G265" s="88"/>
      <c r="H265" s="88"/>
      <c r="I265" s="203"/>
    </row>
    <row r="266" spans="1:9" s="81" customFormat="1" ht="183" customHeight="1">
      <c r="A266" s="84">
        <v>9</v>
      </c>
      <c r="B266" s="85" t="s">
        <v>121</v>
      </c>
      <c r="C266" s="140"/>
      <c r="D266" s="88">
        <v>13000</v>
      </c>
      <c r="E266" s="140"/>
      <c r="F266" s="88"/>
      <c r="G266" s="140"/>
      <c r="H266" s="88"/>
      <c r="I266" s="183" t="s">
        <v>399</v>
      </c>
    </row>
    <row r="267" spans="1:9" s="139" customFormat="1" ht="51" customHeight="1">
      <c r="A267" s="207" t="s">
        <v>24</v>
      </c>
      <c r="B267" s="207"/>
      <c r="C267" s="27">
        <f aca="true" t="shared" si="18" ref="C267:H267">SUM(C256:C266)</f>
        <v>234</v>
      </c>
      <c r="D267" s="27">
        <f t="shared" si="18"/>
        <v>26696.963</v>
      </c>
      <c r="E267" s="27">
        <f t="shared" si="18"/>
        <v>0</v>
      </c>
      <c r="F267" s="27">
        <f t="shared" si="18"/>
        <v>0</v>
      </c>
      <c r="G267" s="27">
        <f t="shared" si="18"/>
        <v>0</v>
      </c>
      <c r="H267" s="27">
        <f t="shared" si="18"/>
        <v>0</v>
      </c>
      <c r="I267" s="138"/>
    </row>
    <row r="268" spans="1:9" s="81" customFormat="1" ht="54" customHeight="1">
      <c r="A268" s="204" t="s">
        <v>266</v>
      </c>
      <c r="B268" s="204"/>
      <c r="C268" s="204"/>
      <c r="D268" s="204"/>
      <c r="E268" s="204"/>
      <c r="F268" s="204"/>
      <c r="G268" s="204"/>
      <c r="H268" s="204"/>
      <c r="I268" s="204"/>
    </row>
    <row r="269" spans="1:9" s="81" customFormat="1" ht="258.75" customHeight="1">
      <c r="A269" s="84">
        <v>1</v>
      </c>
      <c r="B269" s="85" t="s">
        <v>267</v>
      </c>
      <c r="C269" s="88"/>
      <c r="D269" s="88">
        <v>63900</v>
      </c>
      <c r="E269" s="88"/>
      <c r="F269" s="88"/>
      <c r="G269" s="88"/>
      <c r="H269" s="88"/>
      <c r="I269" s="94" t="s">
        <v>676</v>
      </c>
    </row>
    <row r="270" spans="1:9" s="81" customFormat="1" ht="98.25" customHeight="1">
      <c r="A270" s="84">
        <v>2</v>
      </c>
      <c r="B270" s="152" t="s">
        <v>268</v>
      </c>
      <c r="C270" s="88"/>
      <c r="D270" s="88">
        <v>2240</v>
      </c>
      <c r="E270" s="88"/>
      <c r="F270" s="88"/>
      <c r="G270" s="88"/>
      <c r="H270" s="88"/>
      <c r="I270" s="239" t="s">
        <v>510</v>
      </c>
    </row>
    <row r="271" spans="1:9" s="81" customFormat="1" ht="95.25" customHeight="1">
      <c r="A271" s="84">
        <v>3</v>
      </c>
      <c r="B271" s="152" t="s">
        <v>269</v>
      </c>
      <c r="C271" s="88"/>
      <c r="D271" s="88">
        <v>1430</v>
      </c>
      <c r="E271" s="88"/>
      <c r="F271" s="88"/>
      <c r="G271" s="88"/>
      <c r="H271" s="88"/>
      <c r="I271" s="239"/>
    </row>
    <row r="272" spans="1:9" s="81" customFormat="1" ht="132.75" customHeight="1">
      <c r="A272" s="84">
        <v>4</v>
      </c>
      <c r="B272" s="85" t="s">
        <v>400</v>
      </c>
      <c r="C272" s="88"/>
      <c r="D272" s="88">
        <v>6500</v>
      </c>
      <c r="E272" s="88"/>
      <c r="F272" s="88"/>
      <c r="G272" s="88"/>
      <c r="H272" s="88"/>
      <c r="I272" s="94" t="s">
        <v>639</v>
      </c>
    </row>
    <row r="273" spans="1:9" s="81" customFormat="1" ht="93" customHeight="1">
      <c r="A273" s="84">
        <v>5</v>
      </c>
      <c r="B273" s="85" t="s">
        <v>270</v>
      </c>
      <c r="C273" s="88"/>
      <c r="D273" s="88">
        <f>1002.54+502.46</f>
        <v>1505</v>
      </c>
      <c r="E273" s="88"/>
      <c r="F273" s="88"/>
      <c r="G273" s="88"/>
      <c r="H273" s="88"/>
      <c r="I273" s="239" t="s">
        <v>318</v>
      </c>
    </row>
    <row r="274" spans="1:9" s="81" customFormat="1" ht="87.75" customHeight="1">
      <c r="A274" s="84">
        <v>6</v>
      </c>
      <c r="B274" s="85" t="s">
        <v>271</v>
      </c>
      <c r="C274" s="88"/>
      <c r="D274" s="88">
        <f>11067+5263</f>
        <v>16330</v>
      </c>
      <c r="E274" s="88"/>
      <c r="F274" s="88"/>
      <c r="G274" s="88"/>
      <c r="H274" s="88"/>
      <c r="I274" s="239"/>
    </row>
    <row r="275" spans="1:9" s="81" customFormat="1" ht="138" customHeight="1">
      <c r="A275" s="84">
        <v>7</v>
      </c>
      <c r="B275" s="85" t="s">
        <v>601</v>
      </c>
      <c r="C275" s="88"/>
      <c r="D275" s="88">
        <v>25679.1</v>
      </c>
      <c r="E275" s="88"/>
      <c r="F275" s="88"/>
      <c r="G275" s="88"/>
      <c r="H275" s="88"/>
      <c r="I275" s="89" t="s">
        <v>602</v>
      </c>
    </row>
    <row r="276" spans="1:9" s="81" customFormat="1" ht="145.5" customHeight="1">
      <c r="A276" s="84">
        <v>8</v>
      </c>
      <c r="B276" s="85" t="s">
        <v>272</v>
      </c>
      <c r="C276" s="88"/>
      <c r="D276" s="88">
        <v>1123</v>
      </c>
      <c r="E276" s="88"/>
      <c r="F276" s="88"/>
      <c r="G276" s="88"/>
      <c r="H276" s="88"/>
      <c r="I276" s="89" t="s">
        <v>510</v>
      </c>
    </row>
    <row r="277" spans="1:9" s="81" customFormat="1" ht="150.75">
      <c r="A277" s="84">
        <v>9</v>
      </c>
      <c r="B277" s="85" t="s">
        <v>273</v>
      </c>
      <c r="C277" s="88"/>
      <c r="D277" s="88">
        <v>50000</v>
      </c>
      <c r="E277" s="88"/>
      <c r="F277" s="88"/>
      <c r="G277" s="88"/>
      <c r="H277" s="88"/>
      <c r="I277" s="25" t="s">
        <v>643</v>
      </c>
    </row>
    <row r="278" spans="1:9" s="81" customFormat="1" ht="113.25">
      <c r="A278" s="84">
        <v>10</v>
      </c>
      <c r="B278" s="85" t="s">
        <v>401</v>
      </c>
      <c r="C278" s="88"/>
      <c r="D278" s="88">
        <v>7350.5</v>
      </c>
      <c r="E278" s="88"/>
      <c r="F278" s="88"/>
      <c r="G278" s="88"/>
      <c r="H278" s="88"/>
      <c r="I278" s="94" t="s">
        <v>402</v>
      </c>
    </row>
    <row r="279" spans="1:9" s="133" customFormat="1" ht="36.75">
      <c r="A279" s="221" t="s">
        <v>51</v>
      </c>
      <c r="B279" s="222"/>
      <c r="C279" s="15">
        <f aca="true" t="shared" si="19" ref="C279:H279">SUM(C269:C278)</f>
        <v>0</v>
      </c>
      <c r="D279" s="15">
        <f t="shared" si="19"/>
        <v>176057.6</v>
      </c>
      <c r="E279" s="15">
        <f t="shared" si="19"/>
        <v>0</v>
      </c>
      <c r="F279" s="15">
        <f t="shared" si="19"/>
        <v>0</v>
      </c>
      <c r="G279" s="15">
        <f t="shared" si="19"/>
        <v>0</v>
      </c>
      <c r="H279" s="15">
        <f t="shared" si="19"/>
        <v>0</v>
      </c>
      <c r="I279" s="15"/>
    </row>
    <row r="280" spans="1:9" s="81" customFormat="1" ht="40.5" customHeight="1">
      <c r="A280" s="204" t="s">
        <v>274</v>
      </c>
      <c r="B280" s="204"/>
      <c r="C280" s="204"/>
      <c r="D280" s="204"/>
      <c r="E280" s="204"/>
      <c r="F280" s="204"/>
      <c r="G280" s="204"/>
      <c r="H280" s="204"/>
      <c r="I280" s="204"/>
    </row>
    <row r="281" spans="1:9" s="81" customFormat="1" ht="165.75" customHeight="1">
      <c r="A281" s="84">
        <v>1</v>
      </c>
      <c r="B281" s="85" t="s">
        <v>275</v>
      </c>
      <c r="C281" s="88"/>
      <c r="D281" s="88">
        <v>19000</v>
      </c>
      <c r="E281" s="88"/>
      <c r="F281" s="88">
        <f>73967.1-8320</f>
        <v>65647.1</v>
      </c>
      <c r="G281" s="88"/>
      <c r="H281" s="88"/>
      <c r="I281" s="94" t="s">
        <v>403</v>
      </c>
    </row>
    <row r="282" spans="1:9" s="133" customFormat="1" ht="36.75">
      <c r="A282" s="221" t="s">
        <v>51</v>
      </c>
      <c r="B282" s="222"/>
      <c r="C282" s="15">
        <f aca="true" t="shared" si="20" ref="C282:H282">C281</f>
        <v>0</v>
      </c>
      <c r="D282" s="15">
        <f t="shared" si="20"/>
        <v>19000</v>
      </c>
      <c r="E282" s="15">
        <f t="shared" si="20"/>
        <v>0</v>
      </c>
      <c r="F282" s="15">
        <f t="shared" si="20"/>
        <v>65647.1</v>
      </c>
      <c r="G282" s="15">
        <f t="shared" si="20"/>
        <v>0</v>
      </c>
      <c r="H282" s="15">
        <f t="shared" si="20"/>
        <v>0</v>
      </c>
      <c r="I282" s="15"/>
    </row>
    <row r="283" spans="1:9" ht="36.75">
      <c r="A283" s="206" t="s">
        <v>123</v>
      </c>
      <c r="B283" s="206"/>
      <c r="C283" s="206"/>
      <c r="D283" s="206"/>
      <c r="E283" s="206"/>
      <c r="F283" s="206"/>
      <c r="G283" s="206"/>
      <c r="H283" s="206"/>
      <c r="I283" s="206"/>
    </row>
    <row r="284" spans="1:9" ht="132" customHeight="1">
      <c r="A284" s="218">
        <v>1</v>
      </c>
      <c r="B284" s="25" t="s">
        <v>298</v>
      </c>
      <c r="C284" s="46">
        <v>0.79</v>
      </c>
      <c r="D284" s="46"/>
      <c r="E284" s="26"/>
      <c r="F284" s="26"/>
      <c r="G284" s="26"/>
      <c r="H284" s="26"/>
      <c r="I284" s="203" t="s">
        <v>341</v>
      </c>
    </row>
    <row r="285" spans="1:9" ht="133.5" customHeight="1">
      <c r="A285" s="218"/>
      <c r="B285" s="25" t="s">
        <v>299</v>
      </c>
      <c r="C285" s="46"/>
      <c r="D285" s="46">
        <v>0.79</v>
      </c>
      <c r="E285" s="26"/>
      <c r="F285" s="26"/>
      <c r="G285" s="26"/>
      <c r="H285" s="26"/>
      <c r="I285" s="203"/>
    </row>
    <row r="286" spans="1:9" s="139" customFormat="1" ht="36.75">
      <c r="A286" s="207" t="s">
        <v>24</v>
      </c>
      <c r="B286" s="207"/>
      <c r="C286" s="47">
        <f aca="true" t="shared" si="21" ref="C286:H286">C284+C285</f>
        <v>0.79</v>
      </c>
      <c r="D286" s="47">
        <f t="shared" si="21"/>
        <v>0.79</v>
      </c>
      <c r="E286" s="27">
        <f t="shared" si="21"/>
        <v>0</v>
      </c>
      <c r="F286" s="27">
        <f t="shared" si="21"/>
        <v>0</v>
      </c>
      <c r="G286" s="27">
        <f t="shared" si="21"/>
        <v>0</v>
      </c>
      <c r="H286" s="27">
        <f t="shared" si="21"/>
        <v>0</v>
      </c>
      <c r="I286" s="138"/>
    </row>
    <row r="287" spans="1:9" s="81" customFormat="1" ht="47.25" customHeight="1">
      <c r="A287" s="204" t="s">
        <v>276</v>
      </c>
      <c r="B287" s="204"/>
      <c r="C287" s="204"/>
      <c r="D287" s="204"/>
      <c r="E287" s="204"/>
      <c r="F287" s="204"/>
      <c r="G287" s="204"/>
      <c r="H287" s="204"/>
      <c r="I287" s="204"/>
    </row>
    <row r="288" spans="1:9" s="81" customFormat="1" ht="141" customHeight="1">
      <c r="A288" s="84">
        <v>1</v>
      </c>
      <c r="B288" s="85" t="s">
        <v>277</v>
      </c>
      <c r="C288" s="88"/>
      <c r="D288" s="88">
        <v>207.14869</v>
      </c>
      <c r="E288" s="88"/>
      <c r="F288" s="88"/>
      <c r="G288" s="88"/>
      <c r="H288" s="88"/>
      <c r="I288" s="153" t="s">
        <v>603</v>
      </c>
    </row>
    <row r="289" spans="1:9" s="133" customFormat="1" ht="54" customHeight="1">
      <c r="A289" s="221" t="s">
        <v>51</v>
      </c>
      <c r="B289" s="222"/>
      <c r="C289" s="15">
        <f aca="true" t="shared" si="22" ref="C289:H289">C288</f>
        <v>0</v>
      </c>
      <c r="D289" s="15">
        <f t="shared" si="22"/>
        <v>207.14869</v>
      </c>
      <c r="E289" s="15">
        <f t="shared" si="22"/>
        <v>0</v>
      </c>
      <c r="F289" s="15">
        <f t="shared" si="22"/>
        <v>0</v>
      </c>
      <c r="G289" s="15">
        <f t="shared" si="22"/>
        <v>0</v>
      </c>
      <c r="H289" s="15">
        <f t="shared" si="22"/>
        <v>0</v>
      </c>
      <c r="I289" s="132"/>
    </row>
    <row r="290" spans="1:9" s="2" customFormat="1" ht="51" customHeight="1">
      <c r="A290" s="206" t="s">
        <v>75</v>
      </c>
      <c r="B290" s="206"/>
      <c r="C290" s="206"/>
      <c r="D290" s="206"/>
      <c r="E290" s="206"/>
      <c r="F290" s="206"/>
      <c r="G290" s="206"/>
      <c r="H290" s="206"/>
      <c r="I290" s="206"/>
    </row>
    <row r="291" spans="1:9" s="2" customFormat="1" ht="120" customHeight="1">
      <c r="A291" s="218">
        <v>1</v>
      </c>
      <c r="B291" s="25" t="s">
        <v>76</v>
      </c>
      <c r="C291" s="26">
        <v>500</v>
      </c>
      <c r="D291" s="26"/>
      <c r="E291" s="26">
        <v>500</v>
      </c>
      <c r="F291" s="26">
        <v>0</v>
      </c>
      <c r="G291" s="21">
        <v>500</v>
      </c>
      <c r="H291" s="21"/>
      <c r="I291" s="203" t="s">
        <v>404</v>
      </c>
    </row>
    <row r="292" spans="1:9" s="2" customFormat="1" ht="203.25" customHeight="1">
      <c r="A292" s="223"/>
      <c r="B292" s="28" t="s">
        <v>77</v>
      </c>
      <c r="C292" s="26"/>
      <c r="D292" s="26">
        <v>500</v>
      </c>
      <c r="E292" s="26"/>
      <c r="F292" s="26">
        <v>500</v>
      </c>
      <c r="G292" s="114"/>
      <c r="H292" s="21">
        <v>500</v>
      </c>
      <c r="I292" s="226"/>
    </row>
    <row r="293" spans="1:9" s="81" customFormat="1" ht="206.25" customHeight="1">
      <c r="A293" s="84">
        <v>2</v>
      </c>
      <c r="B293" s="85" t="s">
        <v>278</v>
      </c>
      <c r="C293" s="88"/>
      <c r="D293" s="88">
        <v>913.4</v>
      </c>
      <c r="E293" s="88"/>
      <c r="F293" s="88"/>
      <c r="G293" s="88"/>
      <c r="H293" s="88"/>
      <c r="I293" s="89" t="s">
        <v>405</v>
      </c>
    </row>
    <row r="294" spans="1:9" s="34" customFormat="1" ht="36.75" customHeight="1">
      <c r="A294" s="207" t="s">
        <v>7</v>
      </c>
      <c r="B294" s="207"/>
      <c r="C294" s="15">
        <f aca="true" t="shared" si="23" ref="C294:H294">SUM(C291:C293)</f>
        <v>500</v>
      </c>
      <c r="D294" s="15">
        <f t="shared" si="23"/>
        <v>1413.4</v>
      </c>
      <c r="E294" s="15">
        <f t="shared" si="23"/>
        <v>500</v>
      </c>
      <c r="F294" s="15">
        <f t="shared" si="23"/>
        <v>500</v>
      </c>
      <c r="G294" s="15">
        <f t="shared" si="23"/>
        <v>500</v>
      </c>
      <c r="H294" s="15">
        <f t="shared" si="23"/>
        <v>500</v>
      </c>
      <c r="I294" s="15"/>
    </row>
    <row r="295" spans="1:9" s="2" customFormat="1" ht="57" customHeight="1">
      <c r="A295" s="206" t="s">
        <v>73</v>
      </c>
      <c r="B295" s="206"/>
      <c r="C295" s="206"/>
      <c r="D295" s="206"/>
      <c r="E295" s="206"/>
      <c r="F295" s="206"/>
      <c r="G295" s="206"/>
      <c r="H295" s="206"/>
      <c r="I295" s="206"/>
    </row>
    <row r="296" spans="1:9" s="2" customFormat="1" ht="94.5" customHeight="1">
      <c r="A296" s="224">
        <v>1</v>
      </c>
      <c r="B296" s="28" t="s">
        <v>300</v>
      </c>
      <c r="C296" s="26">
        <v>7</v>
      </c>
      <c r="D296" s="26"/>
      <c r="E296" s="179"/>
      <c r="F296" s="24"/>
      <c r="G296" s="179"/>
      <c r="H296" s="24"/>
      <c r="I296" s="225" t="s">
        <v>341</v>
      </c>
    </row>
    <row r="297" spans="1:9" s="2" customFormat="1" ht="94.5" customHeight="1">
      <c r="A297" s="224"/>
      <c r="B297" s="28" t="s">
        <v>301</v>
      </c>
      <c r="C297" s="26"/>
      <c r="D297" s="26">
        <v>7</v>
      </c>
      <c r="E297" s="179"/>
      <c r="F297" s="24"/>
      <c r="G297" s="179"/>
      <c r="H297" s="24"/>
      <c r="I297" s="225"/>
    </row>
    <row r="298" spans="1:9" s="2" customFormat="1" ht="78.75" customHeight="1">
      <c r="A298" s="215">
        <v>2</v>
      </c>
      <c r="B298" s="23" t="s">
        <v>302</v>
      </c>
      <c r="C298" s="22">
        <v>960</v>
      </c>
      <c r="D298" s="22"/>
      <c r="E298" s="22"/>
      <c r="F298" s="22"/>
      <c r="G298" s="22"/>
      <c r="H298" s="22"/>
      <c r="I298" s="216" t="s">
        <v>341</v>
      </c>
    </row>
    <row r="299" spans="1:9" s="2" customFormat="1" ht="90" customHeight="1">
      <c r="A299" s="223"/>
      <c r="B299" s="23" t="s">
        <v>303</v>
      </c>
      <c r="C299" s="21"/>
      <c r="D299" s="22">
        <v>960</v>
      </c>
      <c r="E299" s="21"/>
      <c r="F299" s="21"/>
      <c r="G299" s="21"/>
      <c r="H299" s="21"/>
      <c r="I299" s="216"/>
    </row>
    <row r="300" spans="1:9" s="2" customFormat="1" ht="146.25" customHeight="1">
      <c r="A300" s="215">
        <v>3</v>
      </c>
      <c r="B300" s="23" t="s">
        <v>304</v>
      </c>
      <c r="C300" s="21">
        <v>175</v>
      </c>
      <c r="D300" s="22"/>
      <c r="E300" s="21"/>
      <c r="F300" s="21"/>
      <c r="G300" s="21"/>
      <c r="H300" s="21"/>
      <c r="I300" s="216" t="s">
        <v>341</v>
      </c>
    </row>
    <row r="301" spans="1:9" s="2" customFormat="1" ht="146.25" customHeight="1">
      <c r="A301" s="215"/>
      <c r="B301" s="23" t="s">
        <v>305</v>
      </c>
      <c r="C301" s="21"/>
      <c r="D301" s="22">
        <v>175</v>
      </c>
      <c r="E301" s="21"/>
      <c r="F301" s="21"/>
      <c r="G301" s="21"/>
      <c r="H301" s="21"/>
      <c r="I301" s="216"/>
    </row>
    <row r="302" spans="1:9" s="81" customFormat="1" ht="141" customHeight="1">
      <c r="A302" s="84">
        <v>4</v>
      </c>
      <c r="B302" s="121" t="s">
        <v>279</v>
      </c>
      <c r="C302" s="111"/>
      <c r="D302" s="21">
        <v>2000</v>
      </c>
      <c r="E302" s="21"/>
      <c r="F302" s="21"/>
      <c r="G302" s="21"/>
      <c r="H302" s="21"/>
      <c r="I302" s="96" t="s">
        <v>406</v>
      </c>
    </row>
    <row r="303" spans="1:12" s="81" customFormat="1" ht="138.75" customHeight="1">
      <c r="A303" s="84">
        <v>5</v>
      </c>
      <c r="B303" s="121" t="s">
        <v>280</v>
      </c>
      <c r="C303" s="111"/>
      <c r="D303" s="21">
        <v>5080</v>
      </c>
      <c r="E303" s="111"/>
      <c r="F303" s="21"/>
      <c r="G303" s="111"/>
      <c r="H303" s="21"/>
      <c r="I303" s="89" t="s">
        <v>624</v>
      </c>
      <c r="L303" s="80"/>
    </row>
    <row r="304" spans="1:12" s="81" customFormat="1" ht="108.75" customHeight="1">
      <c r="A304" s="228">
        <v>6</v>
      </c>
      <c r="B304" s="240" t="s">
        <v>281</v>
      </c>
      <c r="C304" s="238"/>
      <c r="D304" s="238">
        <v>3187.5</v>
      </c>
      <c r="E304" s="238"/>
      <c r="F304" s="238"/>
      <c r="G304" s="238"/>
      <c r="H304" s="238"/>
      <c r="I304" s="239" t="s">
        <v>625</v>
      </c>
      <c r="L304" s="80"/>
    </row>
    <row r="305" spans="1:9" s="81" customFormat="1" ht="279" customHeight="1">
      <c r="A305" s="228"/>
      <c r="B305" s="240"/>
      <c r="C305" s="238"/>
      <c r="D305" s="238"/>
      <c r="E305" s="238"/>
      <c r="F305" s="238"/>
      <c r="G305" s="238"/>
      <c r="H305" s="238"/>
      <c r="I305" s="239"/>
    </row>
    <row r="306" spans="1:9" s="81" customFormat="1" ht="150.75">
      <c r="A306" s="84">
        <v>7</v>
      </c>
      <c r="B306" s="85" t="s">
        <v>282</v>
      </c>
      <c r="C306" s="111"/>
      <c r="D306" s="21">
        <v>8850</v>
      </c>
      <c r="E306" s="111"/>
      <c r="F306" s="21"/>
      <c r="G306" s="111"/>
      <c r="H306" s="21"/>
      <c r="I306" s="89" t="s">
        <v>677</v>
      </c>
    </row>
    <row r="307" spans="1:9" s="81" customFormat="1" ht="168" customHeight="1">
      <c r="A307" s="84">
        <v>8</v>
      </c>
      <c r="B307" s="85" t="s">
        <v>74</v>
      </c>
      <c r="C307" s="154"/>
      <c r="D307" s="21">
        <f>2920.32+881.937+2066.198</f>
        <v>5868.455</v>
      </c>
      <c r="E307" s="154"/>
      <c r="F307" s="77"/>
      <c r="G307" s="154"/>
      <c r="H307" s="77"/>
      <c r="I307" s="94" t="s">
        <v>604</v>
      </c>
    </row>
    <row r="308" spans="1:9" s="34" customFormat="1" ht="36.75">
      <c r="A308" s="207" t="s">
        <v>7</v>
      </c>
      <c r="B308" s="207"/>
      <c r="C308" s="15">
        <f aca="true" t="shared" si="24" ref="C308:H308">SUM(C296:C307)</f>
        <v>1142</v>
      </c>
      <c r="D308" s="15">
        <f t="shared" si="24"/>
        <v>26127.955</v>
      </c>
      <c r="E308" s="15">
        <f t="shared" si="24"/>
        <v>0</v>
      </c>
      <c r="F308" s="15">
        <f t="shared" si="24"/>
        <v>0</v>
      </c>
      <c r="G308" s="15">
        <f t="shared" si="24"/>
        <v>0</v>
      </c>
      <c r="H308" s="15">
        <f t="shared" si="24"/>
        <v>0</v>
      </c>
      <c r="I308" s="15"/>
    </row>
    <row r="309" spans="1:9" s="2" customFormat="1" ht="51" customHeight="1">
      <c r="A309" s="206" t="s">
        <v>137</v>
      </c>
      <c r="B309" s="206"/>
      <c r="C309" s="206"/>
      <c r="D309" s="206"/>
      <c r="E309" s="206"/>
      <c r="F309" s="206"/>
      <c r="G309" s="206"/>
      <c r="H309" s="206"/>
      <c r="I309" s="206"/>
    </row>
    <row r="310" spans="1:9" s="2" customFormat="1" ht="88.5" customHeight="1">
      <c r="A310" s="218">
        <v>1</v>
      </c>
      <c r="B310" s="28" t="s">
        <v>306</v>
      </c>
      <c r="C310" s="26">
        <v>350</v>
      </c>
      <c r="D310" s="26"/>
      <c r="E310" s="26"/>
      <c r="F310" s="26">
        <v>0</v>
      </c>
      <c r="G310" s="21"/>
      <c r="H310" s="21"/>
      <c r="I310" s="203" t="s">
        <v>341</v>
      </c>
    </row>
    <row r="311" spans="1:9" s="2" customFormat="1" ht="97.5" customHeight="1">
      <c r="A311" s="223"/>
      <c r="B311" s="28" t="s">
        <v>307</v>
      </c>
      <c r="C311" s="76">
        <v>0</v>
      </c>
      <c r="D311" s="26">
        <v>350</v>
      </c>
      <c r="E311" s="76">
        <v>0</v>
      </c>
      <c r="F311" s="76"/>
      <c r="G311" s="76">
        <v>0</v>
      </c>
      <c r="H311" s="76">
        <v>0</v>
      </c>
      <c r="I311" s="226"/>
    </row>
    <row r="312" spans="1:9" s="80" customFormat="1" ht="101.25" customHeight="1">
      <c r="A312" s="84">
        <v>2</v>
      </c>
      <c r="B312" s="85" t="s">
        <v>283</v>
      </c>
      <c r="C312" s="88"/>
      <c r="D312" s="88">
        <v>3600</v>
      </c>
      <c r="E312" s="88"/>
      <c r="F312" s="88"/>
      <c r="G312" s="88"/>
      <c r="H312" s="88"/>
      <c r="I312" s="89" t="s">
        <v>407</v>
      </c>
    </row>
    <row r="313" spans="1:9" s="34" customFormat="1" ht="45" customHeight="1">
      <c r="A313" s="207" t="s">
        <v>7</v>
      </c>
      <c r="B313" s="207"/>
      <c r="C313" s="15">
        <f aca="true" t="shared" si="25" ref="C313:H313">SUM(C310:C312)</f>
        <v>350</v>
      </c>
      <c r="D313" s="15">
        <f t="shared" si="25"/>
        <v>3950</v>
      </c>
      <c r="E313" s="15">
        <f t="shared" si="25"/>
        <v>0</v>
      </c>
      <c r="F313" s="15">
        <f t="shared" si="25"/>
        <v>0</v>
      </c>
      <c r="G313" s="15">
        <f t="shared" si="25"/>
        <v>0</v>
      </c>
      <c r="H313" s="15">
        <f t="shared" si="25"/>
        <v>0</v>
      </c>
      <c r="I313" s="15"/>
    </row>
    <row r="314" spans="1:9" s="81" customFormat="1" ht="37.5" customHeight="1">
      <c r="A314" s="204" t="s">
        <v>284</v>
      </c>
      <c r="B314" s="204"/>
      <c r="C314" s="204"/>
      <c r="D314" s="204"/>
      <c r="E314" s="204"/>
      <c r="F314" s="204"/>
      <c r="G314" s="204"/>
      <c r="H314" s="204"/>
      <c r="I314" s="204"/>
    </row>
    <row r="315" spans="1:9" s="81" customFormat="1" ht="181.5" customHeight="1">
      <c r="A315" s="84">
        <v>1</v>
      </c>
      <c r="B315" s="85" t="s">
        <v>285</v>
      </c>
      <c r="C315" s="88"/>
      <c r="D315" s="88">
        <v>25000</v>
      </c>
      <c r="E315" s="88"/>
      <c r="F315" s="88">
        <v>25000</v>
      </c>
      <c r="G315" s="88"/>
      <c r="H315" s="88">
        <v>25000</v>
      </c>
      <c r="I315" s="94" t="s">
        <v>408</v>
      </c>
    </row>
    <row r="316" spans="1:9" s="81" customFormat="1" ht="128.25" customHeight="1">
      <c r="A316" s="84">
        <v>2</v>
      </c>
      <c r="B316" s="85" t="s">
        <v>410</v>
      </c>
      <c r="C316" s="88"/>
      <c r="D316" s="88">
        <v>4803.97382</v>
      </c>
      <c r="E316" s="88"/>
      <c r="F316" s="88"/>
      <c r="G316" s="88"/>
      <c r="H316" s="88"/>
      <c r="I316" s="89" t="s">
        <v>409</v>
      </c>
    </row>
    <row r="317" spans="1:9" s="133" customFormat="1" ht="37.5" customHeight="1">
      <c r="A317" s="221" t="s">
        <v>51</v>
      </c>
      <c r="B317" s="222"/>
      <c r="C317" s="15">
        <f aca="true" t="shared" si="26" ref="C317:H317">SUM(C315:C316)</f>
        <v>0</v>
      </c>
      <c r="D317" s="15">
        <f t="shared" si="26"/>
        <v>29803.97382</v>
      </c>
      <c r="E317" s="15">
        <f t="shared" si="26"/>
        <v>0</v>
      </c>
      <c r="F317" s="15">
        <f t="shared" si="26"/>
        <v>25000</v>
      </c>
      <c r="G317" s="15">
        <f t="shared" si="26"/>
        <v>0</v>
      </c>
      <c r="H317" s="15">
        <f t="shared" si="26"/>
        <v>25000</v>
      </c>
      <c r="I317" s="132"/>
    </row>
    <row r="318" spans="1:9" s="2" customFormat="1" ht="51" customHeight="1">
      <c r="A318" s="206" t="s">
        <v>87</v>
      </c>
      <c r="B318" s="206"/>
      <c r="C318" s="206"/>
      <c r="D318" s="206"/>
      <c r="E318" s="206"/>
      <c r="F318" s="206"/>
      <c r="G318" s="206"/>
      <c r="H318" s="206"/>
      <c r="I318" s="206"/>
    </row>
    <row r="319" spans="1:9" s="2" customFormat="1" ht="95.25" customHeight="1">
      <c r="A319" s="218">
        <v>1</v>
      </c>
      <c r="B319" s="25" t="s">
        <v>412</v>
      </c>
      <c r="C319" s="88">
        <v>75498</v>
      </c>
      <c r="D319" s="88"/>
      <c r="E319" s="88"/>
      <c r="F319" s="88"/>
      <c r="G319" s="88"/>
      <c r="H319" s="88"/>
      <c r="I319" s="28" t="s">
        <v>411</v>
      </c>
    </row>
    <row r="320" spans="1:9" s="2" customFormat="1" ht="132.75" customHeight="1">
      <c r="A320" s="218"/>
      <c r="B320" s="25" t="s">
        <v>416</v>
      </c>
      <c r="C320" s="88"/>
      <c r="D320" s="88">
        <f>1100+74398</f>
        <v>75498</v>
      </c>
      <c r="E320" s="88"/>
      <c r="F320" s="88"/>
      <c r="G320" s="88"/>
      <c r="H320" s="88"/>
      <c r="I320" s="28" t="s">
        <v>413</v>
      </c>
    </row>
    <row r="321" spans="1:9" s="2" customFormat="1" ht="105" customHeight="1">
      <c r="A321" s="218">
        <v>2</v>
      </c>
      <c r="B321" s="25" t="s">
        <v>414</v>
      </c>
      <c r="C321" s="88">
        <f>354.74659+29.91697+296.41056+136.0122</f>
        <v>817.08632</v>
      </c>
      <c r="D321" s="88"/>
      <c r="E321" s="40"/>
      <c r="F321" s="40"/>
      <c r="G321" s="40"/>
      <c r="H321" s="40"/>
      <c r="I321" s="203" t="s">
        <v>341</v>
      </c>
    </row>
    <row r="322" spans="1:9" s="2" customFormat="1" ht="93" customHeight="1">
      <c r="A322" s="218"/>
      <c r="B322" s="25" t="s">
        <v>415</v>
      </c>
      <c r="C322" s="88"/>
      <c r="D322" s="88">
        <f>354.74659+29.91697+296.41056+136.0122</f>
        <v>817.08632</v>
      </c>
      <c r="E322" s="40"/>
      <c r="F322" s="40"/>
      <c r="G322" s="40"/>
      <c r="H322" s="40"/>
      <c r="I322" s="203"/>
    </row>
    <row r="323" spans="1:9" s="2" customFormat="1" ht="150.75">
      <c r="A323" s="218">
        <v>3</v>
      </c>
      <c r="B323" s="25" t="s">
        <v>417</v>
      </c>
      <c r="C323" s="88">
        <v>1694.11228</v>
      </c>
      <c r="D323" s="88"/>
      <c r="E323" s="88"/>
      <c r="F323" s="88"/>
      <c r="G323" s="88"/>
      <c r="H323" s="88"/>
      <c r="I323" s="203" t="s">
        <v>341</v>
      </c>
    </row>
    <row r="324" spans="1:9" s="2" customFormat="1" ht="150.75">
      <c r="A324" s="218"/>
      <c r="B324" s="25" t="s">
        <v>418</v>
      </c>
      <c r="C324" s="88"/>
      <c r="D324" s="88">
        <v>1219.11228</v>
      </c>
      <c r="E324" s="88"/>
      <c r="F324" s="88"/>
      <c r="G324" s="88"/>
      <c r="H324" s="88"/>
      <c r="I324" s="203"/>
    </row>
    <row r="325" spans="1:9" s="2" customFormat="1" ht="127.5" customHeight="1">
      <c r="A325" s="218"/>
      <c r="B325" s="25" t="s">
        <v>419</v>
      </c>
      <c r="C325" s="88"/>
      <c r="D325" s="88">
        <v>475</v>
      </c>
      <c r="E325" s="88"/>
      <c r="F325" s="88"/>
      <c r="G325" s="88"/>
      <c r="H325" s="88"/>
      <c r="I325" s="203"/>
    </row>
    <row r="326" spans="1:9" s="2" customFormat="1" ht="408.75" customHeight="1">
      <c r="A326" s="218">
        <v>4</v>
      </c>
      <c r="B326" s="203" t="s">
        <v>88</v>
      </c>
      <c r="C326" s="207"/>
      <c r="D326" s="218"/>
      <c r="E326" s="207"/>
      <c r="F326" s="218"/>
      <c r="G326" s="219">
        <v>16553.91</v>
      </c>
      <c r="H326" s="219"/>
      <c r="I326" s="203" t="s">
        <v>420</v>
      </c>
    </row>
    <row r="327" spans="1:9" s="2" customFormat="1" ht="119.25" customHeight="1">
      <c r="A327" s="218"/>
      <c r="B327" s="203"/>
      <c r="C327" s="207"/>
      <c r="D327" s="218"/>
      <c r="E327" s="207"/>
      <c r="F327" s="218"/>
      <c r="G327" s="219"/>
      <c r="H327" s="219"/>
      <c r="I327" s="203"/>
    </row>
    <row r="328" spans="1:9" s="2" customFormat="1" ht="409.5" customHeight="1">
      <c r="A328" s="218"/>
      <c r="B328" s="203" t="s">
        <v>89</v>
      </c>
      <c r="C328" s="220"/>
      <c r="D328" s="220"/>
      <c r="E328" s="220"/>
      <c r="F328" s="220"/>
      <c r="G328" s="219"/>
      <c r="H328" s="219">
        <v>16553.91</v>
      </c>
      <c r="I328" s="203"/>
    </row>
    <row r="329" spans="1:9" s="2" customFormat="1" ht="50.25" customHeight="1">
      <c r="A329" s="218"/>
      <c r="B329" s="203"/>
      <c r="C329" s="220"/>
      <c r="D329" s="220"/>
      <c r="E329" s="220"/>
      <c r="F329" s="220"/>
      <c r="G329" s="219"/>
      <c r="H329" s="219"/>
      <c r="I329" s="203"/>
    </row>
    <row r="330" spans="1:9" s="2" customFormat="1" ht="93.75" customHeight="1">
      <c r="A330" s="218">
        <v>5</v>
      </c>
      <c r="B330" s="48" t="s">
        <v>160</v>
      </c>
      <c r="C330" s="88">
        <v>225</v>
      </c>
      <c r="D330" s="88"/>
      <c r="E330" s="88">
        <v>225</v>
      </c>
      <c r="F330" s="88"/>
      <c r="G330" s="88">
        <v>225</v>
      </c>
      <c r="H330" s="88"/>
      <c r="I330" s="203" t="s">
        <v>341</v>
      </c>
    </row>
    <row r="331" spans="1:9" s="2" customFormat="1" ht="108.75" customHeight="1">
      <c r="A331" s="218"/>
      <c r="B331" s="48" t="s">
        <v>161</v>
      </c>
      <c r="C331" s="88"/>
      <c r="D331" s="88">
        <v>225</v>
      </c>
      <c r="E331" s="88"/>
      <c r="F331" s="88">
        <v>225</v>
      </c>
      <c r="G331" s="88"/>
      <c r="H331" s="88">
        <v>225</v>
      </c>
      <c r="I331" s="203"/>
    </row>
    <row r="332" spans="1:9" s="2" customFormat="1" ht="213.75" customHeight="1">
      <c r="A332" s="218">
        <v>6</v>
      </c>
      <c r="B332" s="48" t="s">
        <v>421</v>
      </c>
      <c r="C332" s="88">
        <v>717.724</v>
      </c>
      <c r="D332" s="88"/>
      <c r="E332" s="88">
        <v>1230.384</v>
      </c>
      <c r="F332" s="88"/>
      <c r="G332" s="88">
        <v>1230.384</v>
      </c>
      <c r="H332" s="88"/>
      <c r="I332" s="28" t="s">
        <v>424</v>
      </c>
    </row>
    <row r="333" spans="1:9" s="2" customFormat="1" ht="150.75" customHeight="1">
      <c r="A333" s="218"/>
      <c r="B333" s="48" t="s">
        <v>422</v>
      </c>
      <c r="C333" s="88"/>
      <c r="D333" s="88">
        <f>C332</f>
        <v>717.724</v>
      </c>
      <c r="E333" s="88"/>
      <c r="F333" s="88">
        <f>E332</f>
        <v>1230.384</v>
      </c>
      <c r="G333" s="88"/>
      <c r="H333" s="88">
        <v>1230.384</v>
      </c>
      <c r="I333" s="28" t="s">
        <v>423</v>
      </c>
    </row>
    <row r="334" spans="1:9" s="2" customFormat="1" ht="309" customHeight="1">
      <c r="A334" s="218">
        <v>7</v>
      </c>
      <c r="B334" s="48" t="s">
        <v>426</v>
      </c>
      <c r="C334" s="88">
        <f>D336+D335</f>
        <v>4429.6336</v>
      </c>
      <c r="D334" s="88"/>
      <c r="E334" s="88"/>
      <c r="F334" s="88"/>
      <c r="G334" s="88"/>
      <c r="H334" s="88"/>
      <c r="I334" s="203" t="s">
        <v>425</v>
      </c>
    </row>
    <row r="335" spans="1:9" s="2" customFormat="1" ht="273.75" customHeight="1">
      <c r="A335" s="218"/>
      <c r="B335" s="48" t="s">
        <v>427</v>
      </c>
      <c r="C335" s="88"/>
      <c r="D335" s="88">
        <v>1403.3836</v>
      </c>
      <c r="E335" s="88"/>
      <c r="F335" s="88"/>
      <c r="G335" s="88"/>
      <c r="H335" s="88"/>
      <c r="I335" s="203"/>
    </row>
    <row r="336" spans="1:9" s="2" customFormat="1" ht="142.5" customHeight="1">
      <c r="A336" s="218"/>
      <c r="B336" s="48" t="s">
        <v>428</v>
      </c>
      <c r="C336" s="88"/>
      <c r="D336" s="88">
        <v>3026.25</v>
      </c>
      <c r="E336" s="88"/>
      <c r="F336" s="88"/>
      <c r="G336" s="88"/>
      <c r="H336" s="88"/>
      <c r="I336" s="203"/>
    </row>
    <row r="337" spans="1:9" s="83" customFormat="1" ht="222" customHeight="1">
      <c r="A337" s="124">
        <v>8</v>
      </c>
      <c r="B337" s="113" t="s">
        <v>430</v>
      </c>
      <c r="C337" s="125"/>
      <c r="D337" s="26"/>
      <c r="E337" s="112"/>
      <c r="F337" s="26">
        <v>18000</v>
      </c>
      <c r="G337" s="112"/>
      <c r="H337" s="26">
        <v>18000</v>
      </c>
      <c r="I337" s="113" t="s">
        <v>429</v>
      </c>
    </row>
    <row r="338" spans="1:9" s="83" customFormat="1" ht="132.75" customHeight="1">
      <c r="A338" s="124">
        <v>9</v>
      </c>
      <c r="B338" s="113" t="s">
        <v>431</v>
      </c>
      <c r="C338" s="26"/>
      <c r="D338" s="26">
        <v>8143.26</v>
      </c>
      <c r="E338" s="26"/>
      <c r="F338" s="26"/>
      <c r="G338" s="26"/>
      <c r="H338" s="26"/>
      <c r="I338" s="28" t="s">
        <v>432</v>
      </c>
    </row>
    <row r="339" spans="1:9" s="83" customFormat="1" ht="165.75" customHeight="1">
      <c r="A339" s="131">
        <v>10</v>
      </c>
      <c r="B339" s="86" t="s">
        <v>286</v>
      </c>
      <c r="C339" s="177"/>
      <c r="D339" s="177">
        <f>1790+140960</f>
        <v>142750</v>
      </c>
      <c r="E339" s="177"/>
      <c r="F339" s="177"/>
      <c r="G339" s="177"/>
      <c r="H339" s="177"/>
      <c r="I339" s="187" t="s">
        <v>433</v>
      </c>
    </row>
    <row r="340" spans="1:9" s="34" customFormat="1" ht="36.75">
      <c r="A340" s="207" t="s">
        <v>7</v>
      </c>
      <c r="B340" s="207"/>
      <c r="C340" s="27">
        <f aca="true" t="shared" si="27" ref="C340:H340">SUM(C319:C339)</f>
        <v>83381.5562</v>
      </c>
      <c r="D340" s="27">
        <f t="shared" si="27"/>
        <v>234274.8162</v>
      </c>
      <c r="E340" s="27">
        <f t="shared" si="27"/>
        <v>1455.384</v>
      </c>
      <c r="F340" s="27">
        <f t="shared" si="27"/>
        <v>19455.384</v>
      </c>
      <c r="G340" s="27">
        <f t="shared" si="27"/>
        <v>18009.294</v>
      </c>
      <c r="H340" s="27">
        <f t="shared" si="27"/>
        <v>36009.294</v>
      </c>
      <c r="I340" s="15"/>
    </row>
    <row r="341" spans="1:9" s="2" customFormat="1" ht="51" customHeight="1">
      <c r="A341" s="206" t="s">
        <v>159</v>
      </c>
      <c r="B341" s="206"/>
      <c r="C341" s="206"/>
      <c r="D341" s="206"/>
      <c r="E341" s="206"/>
      <c r="F341" s="206"/>
      <c r="G341" s="206"/>
      <c r="H341" s="206"/>
      <c r="I341" s="206"/>
    </row>
    <row r="342" spans="1:9" s="2" customFormat="1" ht="246" customHeight="1">
      <c r="A342" s="218">
        <v>1</v>
      </c>
      <c r="B342" s="28" t="s">
        <v>308</v>
      </c>
      <c r="C342" s="52">
        <v>4.7619</v>
      </c>
      <c r="D342" s="52"/>
      <c r="E342" s="26"/>
      <c r="F342" s="26">
        <v>0</v>
      </c>
      <c r="G342" s="21"/>
      <c r="H342" s="21"/>
      <c r="I342" s="203" t="s">
        <v>341</v>
      </c>
    </row>
    <row r="343" spans="1:9" s="2" customFormat="1" ht="243.75" customHeight="1">
      <c r="A343" s="218"/>
      <c r="B343" s="28" t="s">
        <v>309</v>
      </c>
      <c r="C343" s="52">
        <v>1.4381</v>
      </c>
      <c r="D343" s="52"/>
      <c r="E343" s="26"/>
      <c r="F343" s="26"/>
      <c r="G343" s="21"/>
      <c r="H343" s="21"/>
      <c r="I343" s="203"/>
    </row>
    <row r="344" spans="1:9" s="2" customFormat="1" ht="246" customHeight="1">
      <c r="A344" s="218"/>
      <c r="B344" s="28" t="s">
        <v>310</v>
      </c>
      <c r="C344" s="52"/>
      <c r="D344" s="52">
        <v>6.2</v>
      </c>
      <c r="E344" s="26"/>
      <c r="F344" s="26"/>
      <c r="G344" s="21"/>
      <c r="H344" s="21"/>
      <c r="I344" s="203"/>
    </row>
    <row r="345" spans="1:9" s="34" customFormat="1" ht="36.75" customHeight="1">
      <c r="A345" s="207" t="s">
        <v>7</v>
      </c>
      <c r="B345" s="207"/>
      <c r="C345" s="37">
        <f aca="true" t="shared" si="28" ref="C345:H345">C342+C343+C344</f>
        <v>6.199999999999999</v>
      </c>
      <c r="D345" s="37">
        <f t="shared" si="28"/>
        <v>6.2</v>
      </c>
      <c r="E345" s="15">
        <f t="shared" si="28"/>
        <v>0</v>
      </c>
      <c r="F345" s="15">
        <f t="shared" si="28"/>
        <v>0</v>
      </c>
      <c r="G345" s="15">
        <f t="shared" si="28"/>
        <v>0</v>
      </c>
      <c r="H345" s="15">
        <f t="shared" si="28"/>
        <v>0</v>
      </c>
      <c r="I345" s="15"/>
    </row>
    <row r="346" spans="1:9" s="2" customFormat="1" ht="57" customHeight="1">
      <c r="A346" s="206" t="s">
        <v>126</v>
      </c>
      <c r="B346" s="206"/>
      <c r="C346" s="206"/>
      <c r="D346" s="206"/>
      <c r="E346" s="206"/>
      <c r="F346" s="206"/>
      <c r="G346" s="206"/>
      <c r="H346" s="206"/>
      <c r="I346" s="206"/>
    </row>
    <row r="347" spans="1:9" s="2" customFormat="1" ht="97.5" customHeight="1">
      <c r="A347" s="215">
        <v>1</v>
      </c>
      <c r="B347" s="23" t="s">
        <v>605</v>
      </c>
      <c r="C347" s="22">
        <v>800</v>
      </c>
      <c r="D347" s="22"/>
      <c r="E347" s="22"/>
      <c r="F347" s="22"/>
      <c r="G347" s="22"/>
      <c r="H347" s="22"/>
      <c r="I347" s="216" t="s">
        <v>341</v>
      </c>
    </row>
    <row r="348" spans="1:9" s="2" customFormat="1" ht="94.5" customHeight="1">
      <c r="A348" s="215"/>
      <c r="B348" s="23" t="s">
        <v>606</v>
      </c>
      <c r="C348" s="21"/>
      <c r="D348" s="22">
        <v>800</v>
      </c>
      <c r="E348" s="21"/>
      <c r="F348" s="21"/>
      <c r="G348" s="21"/>
      <c r="H348" s="21"/>
      <c r="I348" s="216"/>
    </row>
    <row r="349" spans="1:9" s="2" customFormat="1" ht="237" customHeight="1">
      <c r="A349" s="215">
        <v>2</v>
      </c>
      <c r="B349" s="33" t="s">
        <v>607</v>
      </c>
      <c r="C349" s="21">
        <v>205.736</v>
      </c>
      <c r="D349" s="22"/>
      <c r="E349" s="22"/>
      <c r="F349" s="22"/>
      <c r="G349" s="22"/>
      <c r="H349" s="22"/>
      <c r="I349" s="216" t="s">
        <v>434</v>
      </c>
    </row>
    <row r="350" spans="1:9" s="2" customFormat="1" ht="248.25" customHeight="1">
      <c r="A350" s="215"/>
      <c r="B350" s="33" t="s">
        <v>608</v>
      </c>
      <c r="C350" s="21">
        <v>379.308</v>
      </c>
      <c r="D350" s="22"/>
      <c r="E350" s="21"/>
      <c r="F350" s="21"/>
      <c r="G350" s="21"/>
      <c r="H350" s="21"/>
      <c r="I350" s="216"/>
    </row>
    <row r="351" spans="1:9" s="2" customFormat="1" ht="130.5" customHeight="1">
      <c r="A351" s="215"/>
      <c r="B351" s="33" t="s">
        <v>609</v>
      </c>
      <c r="C351" s="21"/>
      <c r="D351" s="22">
        <f>C349+C350</f>
        <v>585.044</v>
      </c>
      <c r="E351" s="21"/>
      <c r="F351" s="21"/>
      <c r="G351" s="21"/>
      <c r="H351" s="21"/>
      <c r="I351" s="216"/>
    </row>
    <row r="352" spans="1:9" s="81" customFormat="1" ht="110.25" customHeight="1">
      <c r="A352" s="84">
        <v>3</v>
      </c>
      <c r="B352" s="85" t="s">
        <v>287</v>
      </c>
      <c r="C352" s="88"/>
      <c r="D352" s="88">
        <v>282903</v>
      </c>
      <c r="E352" s="88"/>
      <c r="F352" s="88"/>
      <c r="G352" s="88"/>
      <c r="H352" s="88"/>
      <c r="I352" s="94" t="s">
        <v>435</v>
      </c>
    </row>
    <row r="353" spans="1:9" s="81" customFormat="1" ht="250.5" customHeight="1">
      <c r="A353" s="84">
        <v>4</v>
      </c>
      <c r="B353" s="85" t="s">
        <v>288</v>
      </c>
      <c r="C353" s="88"/>
      <c r="D353" s="88"/>
      <c r="E353" s="88"/>
      <c r="F353" s="88">
        <v>1350</v>
      </c>
      <c r="G353" s="88"/>
      <c r="H353" s="88"/>
      <c r="I353" s="89" t="s">
        <v>436</v>
      </c>
    </row>
    <row r="354" spans="1:9" s="81" customFormat="1" ht="339.75">
      <c r="A354" s="84">
        <v>5</v>
      </c>
      <c r="B354" s="85" t="s">
        <v>440</v>
      </c>
      <c r="C354" s="88"/>
      <c r="D354" s="88">
        <f>2931667-8180.26956999953</f>
        <v>2923486.7304300005</v>
      </c>
      <c r="E354" s="88"/>
      <c r="F354" s="88">
        <f>193081.29682</f>
        <v>193081.29682</v>
      </c>
      <c r="G354" s="88"/>
      <c r="H354" s="88">
        <f>200000</f>
        <v>200000</v>
      </c>
      <c r="I354" s="89" t="s">
        <v>437</v>
      </c>
    </row>
    <row r="355" spans="1:9" s="81" customFormat="1" ht="163.5" customHeight="1">
      <c r="A355" s="84">
        <v>6</v>
      </c>
      <c r="B355" s="85" t="s">
        <v>289</v>
      </c>
      <c r="C355" s="88"/>
      <c r="D355" s="88"/>
      <c r="E355" s="88"/>
      <c r="F355" s="88">
        <v>3214368.658</v>
      </c>
      <c r="G355" s="88"/>
      <c r="H355" s="88">
        <v>3861910.23483</v>
      </c>
      <c r="I355" s="89" t="s">
        <v>438</v>
      </c>
    </row>
    <row r="356" spans="1:9" s="97" customFormat="1" ht="110.25" customHeight="1">
      <c r="A356" s="155">
        <v>7</v>
      </c>
      <c r="B356" s="85" t="s">
        <v>290</v>
      </c>
      <c r="C356" s="140"/>
      <c r="D356" s="140">
        <v>30000</v>
      </c>
      <c r="E356" s="140"/>
      <c r="F356" s="140"/>
      <c r="G356" s="140"/>
      <c r="H356" s="140"/>
      <c r="I356" s="156" t="s">
        <v>439</v>
      </c>
    </row>
    <row r="357" spans="1:9" s="97" customFormat="1" ht="249" customHeight="1">
      <c r="A357" s="155">
        <v>8</v>
      </c>
      <c r="B357" s="85" t="s">
        <v>291</v>
      </c>
      <c r="C357" s="88"/>
      <c r="D357" s="88">
        <v>4691.815</v>
      </c>
      <c r="E357" s="88"/>
      <c r="F357" s="88"/>
      <c r="G357" s="88"/>
      <c r="H357" s="88"/>
      <c r="I357" s="156" t="s">
        <v>441</v>
      </c>
    </row>
    <row r="358" spans="1:9" s="34" customFormat="1" ht="36.75">
      <c r="A358" s="207" t="s">
        <v>7</v>
      </c>
      <c r="B358" s="207"/>
      <c r="C358" s="15">
        <f aca="true" t="shared" si="29" ref="C358:H358">SUM(C347:C357)</f>
        <v>1385.0439999999999</v>
      </c>
      <c r="D358" s="15">
        <f t="shared" si="29"/>
        <v>3242466.58943</v>
      </c>
      <c r="E358" s="15">
        <f t="shared" si="29"/>
        <v>0</v>
      </c>
      <c r="F358" s="15">
        <f t="shared" si="29"/>
        <v>3408799.9548199996</v>
      </c>
      <c r="G358" s="15">
        <f t="shared" si="29"/>
        <v>0</v>
      </c>
      <c r="H358" s="15">
        <f t="shared" si="29"/>
        <v>4061910.23483</v>
      </c>
      <c r="I358" s="15"/>
    </row>
    <row r="359" spans="1:9" s="2" customFormat="1" ht="57" customHeight="1">
      <c r="A359" s="206" t="s">
        <v>12</v>
      </c>
      <c r="B359" s="206"/>
      <c r="C359" s="206"/>
      <c r="D359" s="206"/>
      <c r="E359" s="206"/>
      <c r="F359" s="206"/>
      <c r="G359" s="206"/>
      <c r="H359" s="206"/>
      <c r="I359" s="206"/>
    </row>
    <row r="360" spans="1:9" s="2" customFormat="1" ht="128.25" customHeight="1">
      <c r="A360" s="215">
        <v>1</v>
      </c>
      <c r="B360" s="33" t="s">
        <v>443</v>
      </c>
      <c r="C360" s="22">
        <v>5561.64562</v>
      </c>
      <c r="D360" s="22"/>
      <c r="E360" s="22"/>
      <c r="F360" s="22"/>
      <c r="G360" s="22"/>
      <c r="H360" s="22"/>
      <c r="I360" s="216" t="s">
        <v>442</v>
      </c>
    </row>
    <row r="361" spans="1:9" s="2" customFormat="1" ht="132.75" customHeight="1">
      <c r="A361" s="215"/>
      <c r="B361" s="33" t="s">
        <v>444</v>
      </c>
      <c r="C361" s="21"/>
      <c r="D361" s="21">
        <v>5561.64562</v>
      </c>
      <c r="E361" s="21"/>
      <c r="F361" s="21"/>
      <c r="G361" s="21"/>
      <c r="H361" s="21"/>
      <c r="I361" s="217"/>
    </row>
    <row r="362" spans="1:11" s="2" customFormat="1" ht="189">
      <c r="A362" s="32">
        <v>2</v>
      </c>
      <c r="B362" s="65" t="s">
        <v>445</v>
      </c>
      <c r="C362" s="66">
        <v>3261.2946300000003</v>
      </c>
      <c r="D362" s="67"/>
      <c r="E362" s="66"/>
      <c r="F362" s="68"/>
      <c r="G362" s="68"/>
      <c r="H362" s="68"/>
      <c r="I362" s="113" t="s">
        <v>627</v>
      </c>
      <c r="K362" s="171"/>
    </row>
    <row r="363" spans="1:9" s="2" customFormat="1" ht="206.25" customHeight="1">
      <c r="A363" s="32">
        <v>3</v>
      </c>
      <c r="B363" s="85" t="s">
        <v>446</v>
      </c>
      <c r="C363" s="68"/>
      <c r="D363" s="21">
        <v>600</v>
      </c>
      <c r="E363" s="68"/>
      <c r="F363" s="68"/>
      <c r="G363" s="68"/>
      <c r="H363" s="68"/>
      <c r="I363" s="78" t="s">
        <v>610</v>
      </c>
    </row>
    <row r="364" spans="1:9" s="2" customFormat="1" ht="201" customHeight="1">
      <c r="A364" s="32">
        <v>4</v>
      </c>
      <c r="B364" s="85" t="s">
        <v>448</v>
      </c>
      <c r="C364" s="68"/>
      <c r="D364" s="21">
        <v>400</v>
      </c>
      <c r="E364" s="69"/>
      <c r="F364" s="115"/>
      <c r="G364" s="69"/>
      <c r="H364" s="115"/>
      <c r="I364" s="78" t="s">
        <v>450</v>
      </c>
    </row>
    <row r="365" spans="1:9" s="2" customFormat="1" ht="138" customHeight="1">
      <c r="A365" s="32">
        <v>5</v>
      </c>
      <c r="B365" s="85" t="s">
        <v>447</v>
      </c>
      <c r="C365" s="68"/>
      <c r="D365" s="21">
        <v>300</v>
      </c>
      <c r="E365" s="69"/>
      <c r="F365" s="115"/>
      <c r="G365" s="69"/>
      <c r="H365" s="115"/>
      <c r="I365" s="78" t="s">
        <v>611</v>
      </c>
    </row>
    <row r="366" spans="1:9" s="2" customFormat="1" ht="211.5" customHeight="1">
      <c r="A366" s="32">
        <v>6</v>
      </c>
      <c r="B366" s="85" t="s">
        <v>449</v>
      </c>
      <c r="C366" s="126"/>
      <c r="D366" s="126">
        <v>442.05314</v>
      </c>
      <c r="E366" s="126"/>
      <c r="F366" s="126"/>
      <c r="G366" s="126"/>
      <c r="H366" s="126"/>
      <c r="I366" s="78" t="s">
        <v>612</v>
      </c>
    </row>
    <row r="367" spans="1:9" s="2" customFormat="1" ht="150.75">
      <c r="A367" s="32">
        <v>7</v>
      </c>
      <c r="B367" s="85" t="s">
        <v>167</v>
      </c>
      <c r="C367" s="67"/>
      <c r="D367" s="70">
        <v>1519.2414899999999</v>
      </c>
      <c r="E367" s="73"/>
      <c r="F367" s="116"/>
      <c r="G367" s="73"/>
      <c r="H367" s="116"/>
      <c r="I367" s="78" t="s">
        <v>613</v>
      </c>
    </row>
    <row r="368" spans="1:9" s="81" customFormat="1" ht="171" customHeight="1">
      <c r="A368" s="84">
        <v>8</v>
      </c>
      <c r="B368" s="85" t="s">
        <v>451</v>
      </c>
      <c r="C368" s="140"/>
      <c r="D368" s="140">
        <v>2180.19726</v>
      </c>
      <c r="E368" s="140"/>
      <c r="F368" s="140">
        <f>24000</f>
        <v>24000</v>
      </c>
      <c r="G368" s="140"/>
      <c r="H368" s="140"/>
      <c r="I368" s="187" t="s">
        <v>614</v>
      </c>
    </row>
    <row r="369" spans="1:9" s="34" customFormat="1" ht="36.75">
      <c r="A369" s="207" t="s">
        <v>7</v>
      </c>
      <c r="B369" s="207"/>
      <c r="C369" s="15">
        <f aca="true" t="shared" si="30" ref="C369:H369">SUM(C360:C368)</f>
        <v>8822.94025</v>
      </c>
      <c r="D369" s="15">
        <f t="shared" si="30"/>
        <v>11003.13751</v>
      </c>
      <c r="E369" s="15">
        <f t="shared" si="30"/>
        <v>0</v>
      </c>
      <c r="F369" s="15">
        <f t="shared" si="30"/>
        <v>24000</v>
      </c>
      <c r="G369" s="15">
        <f t="shared" si="30"/>
        <v>0</v>
      </c>
      <c r="H369" s="15">
        <f t="shared" si="30"/>
        <v>0</v>
      </c>
      <c r="I369" s="15"/>
    </row>
    <row r="370" spans="1:9" s="2" customFormat="1" ht="79.5" customHeight="1">
      <c r="A370" s="206" t="s">
        <v>138</v>
      </c>
      <c r="B370" s="206"/>
      <c r="C370" s="206"/>
      <c r="D370" s="206"/>
      <c r="E370" s="206"/>
      <c r="F370" s="206"/>
      <c r="G370" s="206"/>
      <c r="H370" s="206"/>
      <c r="I370" s="206"/>
    </row>
    <row r="371" spans="1:9" s="57" customFormat="1" ht="88.5" customHeight="1">
      <c r="A371" s="186">
        <v>1</v>
      </c>
      <c r="B371" s="23" t="s">
        <v>53</v>
      </c>
      <c r="C371" s="127">
        <v>12000</v>
      </c>
      <c r="D371" s="29"/>
      <c r="E371" s="127"/>
      <c r="F371" s="29"/>
      <c r="G371" s="127"/>
      <c r="H371" s="29"/>
      <c r="I371" s="159" t="s">
        <v>454</v>
      </c>
    </row>
    <row r="372" spans="1:9" s="57" customFormat="1" ht="93" customHeight="1">
      <c r="A372" s="186">
        <v>2</v>
      </c>
      <c r="B372" s="25" t="s">
        <v>139</v>
      </c>
      <c r="C372" s="127"/>
      <c r="D372" s="29">
        <v>12000</v>
      </c>
      <c r="E372" s="127"/>
      <c r="F372" s="29"/>
      <c r="G372" s="127"/>
      <c r="H372" s="29"/>
      <c r="I372" s="172" t="s">
        <v>511</v>
      </c>
    </row>
    <row r="373" spans="1:9" s="34" customFormat="1" ht="41.25" customHeight="1">
      <c r="A373" s="207" t="s">
        <v>7</v>
      </c>
      <c r="B373" s="207"/>
      <c r="C373" s="15">
        <f aca="true" t="shared" si="31" ref="C373:H373">SUM(C370:C372)</f>
        <v>12000</v>
      </c>
      <c r="D373" s="15">
        <f t="shared" si="31"/>
        <v>12000</v>
      </c>
      <c r="E373" s="15">
        <f t="shared" si="31"/>
        <v>0</v>
      </c>
      <c r="F373" s="15">
        <f t="shared" si="31"/>
        <v>0</v>
      </c>
      <c r="G373" s="15">
        <f t="shared" si="31"/>
        <v>0</v>
      </c>
      <c r="H373" s="15">
        <f t="shared" si="31"/>
        <v>0</v>
      </c>
      <c r="I373" s="141"/>
    </row>
    <row r="374" spans="1:9" s="2" customFormat="1" ht="97.5" customHeight="1">
      <c r="A374" s="206" t="s">
        <v>80</v>
      </c>
      <c r="B374" s="206"/>
      <c r="C374" s="206"/>
      <c r="D374" s="206"/>
      <c r="E374" s="206"/>
      <c r="F374" s="206"/>
      <c r="G374" s="206"/>
      <c r="H374" s="206"/>
      <c r="I374" s="206"/>
    </row>
    <row r="375" spans="1:9" s="57" customFormat="1" ht="84.75" customHeight="1">
      <c r="A375" s="186">
        <v>1</v>
      </c>
      <c r="B375" s="23" t="s">
        <v>53</v>
      </c>
      <c r="C375" s="177">
        <f>D376+D377+D378</f>
        <v>150533.05</v>
      </c>
      <c r="D375" s="22"/>
      <c r="E375" s="177"/>
      <c r="F375" s="21"/>
      <c r="G375" s="177"/>
      <c r="H375" s="21"/>
      <c r="I375" s="159" t="s">
        <v>454</v>
      </c>
    </row>
    <row r="376" spans="1:9" s="57" customFormat="1" ht="138" customHeight="1">
      <c r="A376" s="181">
        <v>2</v>
      </c>
      <c r="B376" s="85" t="s">
        <v>452</v>
      </c>
      <c r="C376" s="157"/>
      <c r="D376" s="22">
        <v>4533.05</v>
      </c>
      <c r="E376" s="157"/>
      <c r="F376" s="22"/>
      <c r="G376" s="157"/>
      <c r="H376" s="22"/>
      <c r="I376" s="185" t="s">
        <v>453</v>
      </c>
    </row>
    <row r="377" spans="1:9" s="57" customFormat="1" ht="223.5" customHeight="1">
      <c r="A377" s="181">
        <v>3</v>
      </c>
      <c r="B377" s="85" t="s">
        <v>78</v>
      </c>
      <c r="C377" s="157"/>
      <c r="D377" s="22">
        <v>10000</v>
      </c>
      <c r="E377" s="157"/>
      <c r="F377" s="22"/>
      <c r="G377" s="157"/>
      <c r="H377" s="22"/>
      <c r="I377" s="185" t="s">
        <v>615</v>
      </c>
    </row>
    <row r="378" spans="1:9" s="57" customFormat="1" ht="210.75" customHeight="1">
      <c r="A378" s="181">
        <v>4</v>
      </c>
      <c r="B378" s="85" t="s">
        <v>79</v>
      </c>
      <c r="C378" s="157"/>
      <c r="D378" s="22">
        <v>136000</v>
      </c>
      <c r="E378" s="157"/>
      <c r="F378" s="22"/>
      <c r="G378" s="157"/>
      <c r="H378" s="22"/>
      <c r="I378" s="185" t="s">
        <v>455</v>
      </c>
    </row>
    <row r="379" spans="1:9" s="34" customFormat="1" ht="36.75">
      <c r="A379" s="207" t="s">
        <v>7</v>
      </c>
      <c r="B379" s="207"/>
      <c r="C379" s="15">
        <f aca="true" t="shared" si="32" ref="C379:H379">SUM(C375:C378)</f>
        <v>150533.05</v>
      </c>
      <c r="D379" s="15">
        <f t="shared" si="32"/>
        <v>150533.05</v>
      </c>
      <c r="E379" s="15">
        <f t="shared" si="32"/>
        <v>0</v>
      </c>
      <c r="F379" s="15">
        <f t="shared" si="32"/>
        <v>0</v>
      </c>
      <c r="G379" s="15">
        <f t="shared" si="32"/>
        <v>0</v>
      </c>
      <c r="H379" s="15">
        <f t="shared" si="32"/>
        <v>0</v>
      </c>
      <c r="I379" s="15"/>
    </row>
    <row r="380" spans="1:9" s="2" customFormat="1" ht="79.5" customHeight="1">
      <c r="A380" s="206" t="s">
        <v>82</v>
      </c>
      <c r="B380" s="206"/>
      <c r="C380" s="206"/>
      <c r="D380" s="206"/>
      <c r="E380" s="206"/>
      <c r="F380" s="206"/>
      <c r="G380" s="206"/>
      <c r="H380" s="206"/>
      <c r="I380" s="206"/>
    </row>
    <row r="381" spans="1:9" s="57" customFormat="1" ht="102" customHeight="1">
      <c r="A381" s="186">
        <v>1</v>
      </c>
      <c r="B381" s="23" t="s">
        <v>53</v>
      </c>
      <c r="C381" s="127">
        <f>11270+D385+D386</f>
        <v>12343.8</v>
      </c>
      <c r="D381" s="29"/>
      <c r="E381" s="127"/>
      <c r="F381" s="29"/>
      <c r="G381" s="127"/>
      <c r="H381" s="29"/>
      <c r="I381" s="159" t="s">
        <v>454</v>
      </c>
    </row>
    <row r="382" spans="1:9" s="57" customFormat="1" ht="117.75" customHeight="1">
      <c r="A382" s="186">
        <v>2</v>
      </c>
      <c r="B382" s="25" t="s">
        <v>83</v>
      </c>
      <c r="C382" s="127"/>
      <c r="D382" s="29">
        <v>772.7</v>
      </c>
      <c r="E382" s="127"/>
      <c r="F382" s="29"/>
      <c r="G382" s="127"/>
      <c r="H382" s="29"/>
      <c r="I382" s="212" t="s">
        <v>456</v>
      </c>
    </row>
    <row r="383" spans="1:9" s="57" customFormat="1" ht="204.75" customHeight="1">
      <c r="A383" s="186">
        <v>3</v>
      </c>
      <c r="B383" s="25" t="s">
        <v>84</v>
      </c>
      <c r="C383" s="127"/>
      <c r="D383" s="29">
        <v>496.8</v>
      </c>
      <c r="E383" s="127"/>
      <c r="F383" s="29"/>
      <c r="G383" s="127"/>
      <c r="H383" s="29"/>
      <c r="I383" s="212"/>
    </row>
    <row r="384" spans="1:9" s="57" customFormat="1" ht="226.5">
      <c r="A384" s="186">
        <v>4</v>
      </c>
      <c r="B384" s="25" t="s">
        <v>457</v>
      </c>
      <c r="C384" s="127"/>
      <c r="D384" s="29">
        <v>10000</v>
      </c>
      <c r="E384" s="127"/>
      <c r="F384" s="29"/>
      <c r="G384" s="127"/>
      <c r="H384" s="29"/>
      <c r="I384" s="184" t="s">
        <v>458</v>
      </c>
    </row>
    <row r="385" spans="1:9" s="57" customFormat="1" ht="90" customHeight="1">
      <c r="A385" s="181">
        <v>5</v>
      </c>
      <c r="B385" s="85" t="s">
        <v>70</v>
      </c>
      <c r="C385" s="157"/>
      <c r="D385" s="22">
        <v>499</v>
      </c>
      <c r="E385" s="157"/>
      <c r="F385" s="22"/>
      <c r="G385" s="157"/>
      <c r="H385" s="22"/>
      <c r="I385" s="213" t="s">
        <v>317</v>
      </c>
    </row>
    <row r="386" spans="1:9" s="57" customFormat="1" ht="80.25" customHeight="1">
      <c r="A386" s="181">
        <v>6</v>
      </c>
      <c r="B386" s="85" t="s">
        <v>71</v>
      </c>
      <c r="C386" s="157"/>
      <c r="D386" s="22">
        <v>574.8</v>
      </c>
      <c r="E386" s="157"/>
      <c r="F386" s="22"/>
      <c r="G386" s="157"/>
      <c r="H386" s="22"/>
      <c r="I386" s="214"/>
    </row>
    <row r="387" spans="1:9" s="34" customFormat="1" ht="41.25" customHeight="1">
      <c r="A387" s="207" t="s">
        <v>7</v>
      </c>
      <c r="B387" s="207"/>
      <c r="C387" s="15">
        <f aca="true" t="shared" si="33" ref="C387:H387">SUM(C380:C386)</f>
        <v>12343.8</v>
      </c>
      <c r="D387" s="15">
        <f t="shared" si="33"/>
        <v>12343.3</v>
      </c>
      <c r="E387" s="15">
        <f t="shared" si="33"/>
        <v>0</v>
      </c>
      <c r="F387" s="15">
        <f t="shared" si="33"/>
        <v>0</v>
      </c>
      <c r="G387" s="15">
        <f t="shared" si="33"/>
        <v>0</v>
      </c>
      <c r="H387" s="15">
        <f t="shared" si="33"/>
        <v>0</v>
      </c>
      <c r="I387" s="141"/>
    </row>
    <row r="388" spans="1:9" s="2" customFormat="1" ht="86.25" customHeight="1">
      <c r="A388" s="206" t="s">
        <v>85</v>
      </c>
      <c r="B388" s="206"/>
      <c r="C388" s="206"/>
      <c r="D388" s="206"/>
      <c r="E388" s="206"/>
      <c r="F388" s="206"/>
      <c r="G388" s="206"/>
      <c r="H388" s="206"/>
      <c r="I388" s="206"/>
    </row>
    <row r="389" spans="1:9" s="57" customFormat="1" ht="109.5" customHeight="1">
      <c r="A389" s="181">
        <v>1</v>
      </c>
      <c r="B389" s="23" t="s">
        <v>53</v>
      </c>
      <c r="C389" s="157">
        <v>45752</v>
      </c>
      <c r="D389" s="22"/>
      <c r="E389" s="157"/>
      <c r="F389" s="22"/>
      <c r="G389" s="157"/>
      <c r="H389" s="22"/>
      <c r="I389" s="159" t="s">
        <v>454</v>
      </c>
    </row>
    <row r="390" spans="1:9" s="57" customFormat="1" ht="108" customHeight="1">
      <c r="A390" s="181">
        <v>2</v>
      </c>
      <c r="B390" s="85" t="s">
        <v>459</v>
      </c>
      <c r="C390" s="157"/>
      <c r="D390" s="22">
        <v>45752</v>
      </c>
      <c r="E390" s="157"/>
      <c r="F390" s="22"/>
      <c r="G390" s="157"/>
      <c r="H390" s="22"/>
      <c r="I390" s="182" t="s">
        <v>460</v>
      </c>
    </row>
    <row r="391" spans="1:9" s="34" customFormat="1" ht="36.75">
      <c r="A391" s="207" t="s">
        <v>7</v>
      </c>
      <c r="B391" s="207"/>
      <c r="C391" s="15">
        <f aca="true" t="shared" si="34" ref="C391:H391">SUM(C389:C390)</f>
        <v>45752</v>
      </c>
      <c r="D391" s="15">
        <f t="shared" si="34"/>
        <v>45752</v>
      </c>
      <c r="E391" s="15">
        <f t="shared" si="34"/>
        <v>0</v>
      </c>
      <c r="F391" s="15">
        <f t="shared" si="34"/>
        <v>0</v>
      </c>
      <c r="G391" s="15">
        <f t="shared" si="34"/>
        <v>0</v>
      </c>
      <c r="H391" s="15">
        <f t="shared" si="34"/>
        <v>0</v>
      </c>
      <c r="I391" s="15"/>
    </row>
    <row r="392" spans="1:9" s="2" customFormat="1" ht="87.75" customHeight="1">
      <c r="A392" s="206" t="s">
        <v>52</v>
      </c>
      <c r="B392" s="206"/>
      <c r="C392" s="206"/>
      <c r="D392" s="206"/>
      <c r="E392" s="206"/>
      <c r="F392" s="206"/>
      <c r="G392" s="206"/>
      <c r="H392" s="206"/>
      <c r="I392" s="206"/>
    </row>
    <row r="393" spans="1:9" s="57" customFormat="1" ht="97.5" customHeight="1">
      <c r="A393" s="186">
        <v>1</v>
      </c>
      <c r="B393" s="23" t="s">
        <v>53</v>
      </c>
      <c r="C393" s="157">
        <f>942778.8774+1375+76437+144970</f>
        <v>1165560.8774</v>
      </c>
      <c r="D393" s="22"/>
      <c r="E393" s="157"/>
      <c r="F393" s="22"/>
      <c r="G393" s="157"/>
      <c r="H393" s="22"/>
      <c r="I393" s="159" t="s">
        <v>454</v>
      </c>
    </row>
    <row r="394" spans="1:9" s="57" customFormat="1" ht="409.5" customHeight="1">
      <c r="A394" s="186">
        <v>2</v>
      </c>
      <c r="B394" s="91" t="s">
        <v>54</v>
      </c>
      <c r="C394" s="157"/>
      <c r="D394" s="22">
        <v>76437</v>
      </c>
      <c r="E394" s="157"/>
      <c r="F394" s="22"/>
      <c r="G394" s="157"/>
      <c r="H394" s="22"/>
      <c r="I394" s="210" t="s">
        <v>461</v>
      </c>
    </row>
    <row r="395" spans="1:9" s="57" customFormat="1" ht="408" customHeight="1">
      <c r="A395" s="186">
        <v>3</v>
      </c>
      <c r="B395" s="35" t="s">
        <v>632</v>
      </c>
      <c r="C395" s="157"/>
      <c r="D395" s="22">
        <v>1375</v>
      </c>
      <c r="E395" s="157"/>
      <c r="F395" s="22"/>
      <c r="G395" s="157"/>
      <c r="H395" s="22"/>
      <c r="I395" s="210"/>
    </row>
    <row r="396" spans="1:9" s="57" customFormat="1" ht="189">
      <c r="A396" s="186">
        <v>4</v>
      </c>
      <c r="B396" s="25" t="s">
        <v>311</v>
      </c>
      <c r="C396" s="157"/>
      <c r="D396" s="22">
        <v>144970</v>
      </c>
      <c r="E396" s="157"/>
      <c r="F396" s="22"/>
      <c r="G396" s="157"/>
      <c r="H396" s="22"/>
      <c r="I396" s="36" t="s">
        <v>462</v>
      </c>
    </row>
    <row r="397" spans="1:9" s="57" customFormat="1" ht="133.5" customHeight="1">
      <c r="A397" s="186">
        <v>5</v>
      </c>
      <c r="B397" s="25" t="s">
        <v>55</v>
      </c>
      <c r="C397" s="157"/>
      <c r="D397" s="22">
        <v>100000</v>
      </c>
      <c r="E397" s="157"/>
      <c r="F397" s="22"/>
      <c r="G397" s="157"/>
      <c r="H397" s="22"/>
      <c r="I397" s="211" t="s">
        <v>463</v>
      </c>
    </row>
    <row r="398" spans="1:9" s="57" customFormat="1" ht="144.75" customHeight="1">
      <c r="A398" s="186">
        <v>6</v>
      </c>
      <c r="B398" s="25" t="s">
        <v>56</v>
      </c>
      <c r="C398" s="157"/>
      <c r="D398" s="22">
        <v>47000</v>
      </c>
      <c r="E398" s="157"/>
      <c r="F398" s="22"/>
      <c r="G398" s="157"/>
      <c r="H398" s="22"/>
      <c r="I398" s="211"/>
    </row>
    <row r="399" spans="1:9" s="57" customFormat="1" ht="183" customHeight="1">
      <c r="A399" s="186">
        <v>7</v>
      </c>
      <c r="B399" s="25" t="s">
        <v>57</v>
      </c>
      <c r="C399" s="157"/>
      <c r="D399" s="22">
        <v>100000</v>
      </c>
      <c r="E399" s="157"/>
      <c r="F399" s="22"/>
      <c r="G399" s="157"/>
      <c r="H399" s="22"/>
      <c r="I399" s="187" t="s">
        <v>464</v>
      </c>
    </row>
    <row r="400" spans="1:9" s="57" customFormat="1" ht="226.5">
      <c r="A400" s="186">
        <v>8</v>
      </c>
      <c r="B400" s="25" t="s">
        <v>58</v>
      </c>
      <c r="C400" s="157"/>
      <c r="D400" s="22">
        <v>42700</v>
      </c>
      <c r="E400" s="157"/>
      <c r="F400" s="22"/>
      <c r="G400" s="157"/>
      <c r="H400" s="22"/>
      <c r="I400" s="187" t="s">
        <v>465</v>
      </c>
    </row>
    <row r="401" spans="1:9" s="57" customFormat="1" ht="201.75" customHeight="1">
      <c r="A401" s="186">
        <v>9</v>
      </c>
      <c r="B401" s="25" t="s">
        <v>59</v>
      </c>
      <c r="C401" s="157"/>
      <c r="D401" s="22">
        <v>20000</v>
      </c>
      <c r="E401" s="157"/>
      <c r="F401" s="22"/>
      <c r="G401" s="157"/>
      <c r="H401" s="22"/>
      <c r="I401" s="187" t="s">
        <v>466</v>
      </c>
    </row>
    <row r="402" spans="1:9" s="57" customFormat="1" ht="168" customHeight="1">
      <c r="A402" s="186">
        <v>10</v>
      </c>
      <c r="B402" s="25" t="s">
        <v>60</v>
      </c>
      <c r="C402" s="157"/>
      <c r="D402" s="22">
        <v>400000</v>
      </c>
      <c r="E402" s="157"/>
      <c r="F402" s="22"/>
      <c r="G402" s="157"/>
      <c r="H402" s="22"/>
      <c r="I402" s="36" t="s">
        <v>467</v>
      </c>
    </row>
    <row r="403" spans="1:9" s="57" customFormat="1" ht="222.75" customHeight="1">
      <c r="A403" s="186">
        <v>11</v>
      </c>
      <c r="B403" s="25" t="s">
        <v>61</v>
      </c>
      <c r="C403" s="157"/>
      <c r="D403" s="22">
        <v>5000</v>
      </c>
      <c r="E403" s="157"/>
      <c r="F403" s="22"/>
      <c r="G403" s="157"/>
      <c r="H403" s="22"/>
      <c r="I403" s="187" t="s">
        <v>333</v>
      </c>
    </row>
    <row r="404" spans="1:9" s="57" customFormat="1" ht="207.75" customHeight="1">
      <c r="A404" s="186">
        <v>12</v>
      </c>
      <c r="B404" s="25" t="s">
        <v>469</v>
      </c>
      <c r="C404" s="157"/>
      <c r="D404" s="22">
        <v>20000</v>
      </c>
      <c r="E404" s="157"/>
      <c r="F404" s="22"/>
      <c r="G404" s="157"/>
      <c r="H404" s="22"/>
      <c r="I404" s="187" t="s">
        <v>468</v>
      </c>
    </row>
    <row r="405" spans="1:9" s="57" customFormat="1" ht="333.75" customHeight="1">
      <c r="A405" s="186">
        <v>13</v>
      </c>
      <c r="B405" s="25" t="s">
        <v>62</v>
      </c>
      <c r="C405" s="157"/>
      <c r="D405" s="22">
        <v>19775</v>
      </c>
      <c r="E405" s="157"/>
      <c r="F405" s="22"/>
      <c r="G405" s="157"/>
      <c r="H405" s="22"/>
      <c r="I405" s="187" t="s">
        <v>470</v>
      </c>
    </row>
    <row r="406" spans="1:9" s="57" customFormat="1" ht="299.25" customHeight="1">
      <c r="A406" s="186">
        <v>14</v>
      </c>
      <c r="B406" s="25" t="s">
        <v>63</v>
      </c>
      <c r="C406" s="177"/>
      <c r="D406" s="22">
        <v>12000</v>
      </c>
      <c r="E406" s="177"/>
      <c r="F406" s="21"/>
      <c r="G406" s="177"/>
      <c r="H406" s="21"/>
      <c r="I406" s="187" t="s">
        <v>64</v>
      </c>
    </row>
    <row r="407" spans="1:9" s="57" customFormat="1" ht="176.25" customHeight="1">
      <c r="A407" s="186">
        <v>15</v>
      </c>
      <c r="B407" s="25" t="s">
        <v>65</v>
      </c>
      <c r="C407" s="157"/>
      <c r="D407" s="22">
        <v>39746</v>
      </c>
      <c r="E407" s="157"/>
      <c r="F407" s="22"/>
      <c r="G407" s="157"/>
      <c r="H407" s="22"/>
      <c r="I407" s="187" t="s">
        <v>411</v>
      </c>
    </row>
    <row r="408" spans="1:9" s="57" customFormat="1" ht="243.75" customHeight="1">
      <c r="A408" s="186">
        <v>16</v>
      </c>
      <c r="B408" s="25" t="s">
        <v>66</v>
      </c>
      <c r="C408" s="157"/>
      <c r="D408" s="22">
        <v>15000</v>
      </c>
      <c r="E408" s="157"/>
      <c r="F408" s="22"/>
      <c r="G408" s="157"/>
      <c r="H408" s="22"/>
      <c r="I408" s="187" t="s">
        <v>411</v>
      </c>
    </row>
    <row r="409" spans="1:9" s="57" customFormat="1" ht="273.75" customHeight="1">
      <c r="A409" s="186">
        <v>17</v>
      </c>
      <c r="B409" s="25" t="s">
        <v>472</v>
      </c>
      <c r="C409" s="157"/>
      <c r="D409" s="22">
        <v>16558</v>
      </c>
      <c r="E409" s="157"/>
      <c r="F409" s="22"/>
      <c r="G409" s="157"/>
      <c r="H409" s="22"/>
      <c r="I409" s="187" t="s">
        <v>616</v>
      </c>
    </row>
    <row r="410" spans="1:9" s="57" customFormat="1" ht="273" customHeight="1">
      <c r="A410" s="186">
        <v>18</v>
      </c>
      <c r="B410" s="25" t="s">
        <v>473</v>
      </c>
      <c r="C410" s="177"/>
      <c r="D410" s="22">
        <v>15000</v>
      </c>
      <c r="E410" s="177"/>
      <c r="F410" s="21"/>
      <c r="G410" s="177"/>
      <c r="H410" s="21"/>
      <c r="I410" s="58" t="s">
        <v>471</v>
      </c>
    </row>
    <row r="411" spans="1:11" s="57" customFormat="1" ht="216" customHeight="1">
      <c r="A411" s="24">
        <v>19</v>
      </c>
      <c r="B411" s="25" t="s">
        <v>67</v>
      </c>
      <c r="C411" s="21"/>
      <c r="D411" s="112">
        <v>70000</v>
      </c>
      <c r="E411" s="21"/>
      <c r="F411" s="21"/>
      <c r="G411" s="21"/>
      <c r="H411" s="21"/>
      <c r="I411" s="25" t="s">
        <v>621</v>
      </c>
      <c r="K411" s="173"/>
    </row>
    <row r="412" spans="1:9" s="57" customFormat="1" ht="264">
      <c r="A412" s="186">
        <v>20</v>
      </c>
      <c r="B412" s="25" t="s">
        <v>474</v>
      </c>
      <c r="C412" s="177"/>
      <c r="D412" s="22">
        <f>17470.5+2529.3774</f>
        <v>19999.8774</v>
      </c>
      <c r="E412" s="177"/>
      <c r="F412" s="21"/>
      <c r="G412" s="177"/>
      <c r="H412" s="21"/>
      <c r="I412" s="187" t="s">
        <v>617</v>
      </c>
    </row>
    <row r="413" spans="1:9" s="142" customFormat="1" ht="60.75" customHeight="1">
      <c r="A413" s="205" t="s">
        <v>7</v>
      </c>
      <c r="B413" s="205"/>
      <c r="C413" s="56">
        <f>SUM(C393:C412)</f>
        <v>1165560.8774</v>
      </c>
      <c r="D413" s="15">
        <f>SUM(D393:D412)</f>
        <v>1165560.8774</v>
      </c>
      <c r="E413" s="56">
        <f>SUM(E393:E410)</f>
        <v>0</v>
      </c>
      <c r="F413" s="15">
        <f>SUM(F393:F410)</f>
        <v>0</v>
      </c>
      <c r="G413" s="56">
        <f>SUM(G393:G410)</f>
        <v>0</v>
      </c>
      <c r="H413" s="15">
        <f>SUM(H393:H410)</f>
        <v>0</v>
      </c>
      <c r="I413" s="56"/>
    </row>
    <row r="414" spans="1:9" s="2" customFormat="1" ht="97.5" customHeight="1">
      <c r="A414" s="206" t="s">
        <v>68</v>
      </c>
      <c r="B414" s="206"/>
      <c r="C414" s="206"/>
      <c r="D414" s="206"/>
      <c r="E414" s="206"/>
      <c r="F414" s="206"/>
      <c r="G414" s="206"/>
      <c r="H414" s="206"/>
      <c r="I414" s="206"/>
    </row>
    <row r="415" spans="1:9" s="57" customFormat="1" ht="97.5" customHeight="1">
      <c r="A415" s="186">
        <v>1</v>
      </c>
      <c r="B415" s="23" t="s">
        <v>53</v>
      </c>
      <c r="C415" s="177">
        <v>91217</v>
      </c>
      <c r="D415" s="22"/>
      <c r="E415" s="177"/>
      <c r="F415" s="21"/>
      <c r="G415" s="177"/>
      <c r="H415" s="21"/>
      <c r="I415" s="159" t="s">
        <v>454</v>
      </c>
    </row>
    <row r="416" spans="1:9" s="57" customFormat="1" ht="138" customHeight="1">
      <c r="A416" s="186">
        <v>2</v>
      </c>
      <c r="B416" s="23" t="s">
        <v>37</v>
      </c>
      <c r="C416" s="177"/>
      <c r="D416" s="22">
        <v>5500</v>
      </c>
      <c r="E416" s="177"/>
      <c r="F416" s="21"/>
      <c r="G416" s="177"/>
      <c r="H416" s="21"/>
      <c r="I416" s="33" t="s">
        <v>475</v>
      </c>
    </row>
    <row r="417" spans="1:9" s="57" customFormat="1" ht="176.25" customHeight="1">
      <c r="A417" s="186">
        <v>3</v>
      </c>
      <c r="B417" s="23" t="s">
        <v>38</v>
      </c>
      <c r="C417" s="177"/>
      <c r="D417" s="22">
        <v>18500</v>
      </c>
      <c r="E417" s="177"/>
      <c r="F417" s="21"/>
      <c r="G417" s="177"/>
      <c r="H417" s="21"/>
      <c r="I417" s="33" t="s">
        <v>476</v>
      </c>
    </row>
    <row r="418" spans="1:9" s="57" customFormat="1" ht="226.5" customHeight="1">
      <c r="A418" s="186">
        <v>4</v>
      </c>
      <c r="B418" s="23" t="s">
        <v>39</v>
      </c>
      <c r="C418" s="177"/>
      <c r="D418" s="22">
        <v>3000</v>
      </c>
      <c r="E418" s="177"/>
      <c r="F418" s="21"/>
      <c r="G418" s="177"/>
      <c r="H418" s="21"/>
      <c r="I418" s="33" t="s">
        <v>663</v>
      </c>
    </row>
    <row r="419" spans="1:9" s="57" customFormat="1" ht="137.25" customHeight="1">
      <c r="A419" s="186">
        <v>5</v>
      </c>
      <c r="B419" s="23" t="s">
        <v>40</v>
      </c>
      <c r="C419" s="177"/>
      <c r="D419" s="22">
        <v>16017</v>
      </c>
      <c r="E419" s="177"/>
      <c r="F419" s="21"/>
      <c r="G419" s="177"/>
      <c r="H419" s="21"/>
      <c r="I419" s="33" t="s">
        <v>477</v>
      </c>
    </row>
    <row r="420" spans="1:9" s="57" customFormat="1" ht="145.5" customHeight="1">
      <c r="A420" s="186">
        <v>6</v>
      </c>
      <c r="B420" s="85" t="s">
        <v>41</v>
      </c>
      <c r="C420" s="177"/>
      <c r="D420" s="22">
        <f>31326.121+10673.879</f>
        <v>42000</v>
      </c>
      <c r="E420" s="177"/>
      <c r="F420" s="21"/>
      <c r="G420" s="177"/>
      <c r="H420" s="21"/>
      <c r="I420" s="23" t="s">
        <v>350</v>
      </c>
    </row>
    <row r="421" spans="1:9" s="57" customFormat="1" ht="141" customHeight="1">
      <c r="A421" s="186">
        <v>7</v>
      </c>
      <c r="B421" s="23" t="s">
        <v>42</v>
      </c>
      <c r="C421" s="177"/>
      <c r="D421" s="22">
        <v>6200</v>
      </c>
      <c r="E421" s="177"/>
      <c r="F421" s="21"/>
      <c r="G421" s="177"/>
      <c r="H421" s="21"/>
      <c r="I421" s="33" t="s">
        <v>478</v>
      </c>
    </row>
    <row r="422" spans="1:9" s="142" customFormat="1" ht="36.75">
      <c r="A422" s="205" t="s">
        <v>7</v>
      </c>
      <c r="B422" s="205"/>
      <c r="C422" s="56">
        <f aca="true" t="shared" si="35" ref="C422:H422">SUM(C415:C421)</f>
        <v>91217</v>
      </c>
      <c r="D422" s="15">
        <f t="shared" si="35"/>
        <v>91217</v>
      </c>
      <c r="E422" s="56">
        <f t="shared" si="35"/>
        <v>0</v>
      </c>
      <c r="F422" s="15">
        <f t="shared" si="35"/>
        <v>0</v>
      </c>
      <c r="G422" s="56">
        <f t="shared" si="35"/>
        <v>0</v>
      </c>
      <c r="H422" s="15">
        <f t="shared" si="35"/>
        <v>0</v>
      </c>
      <c r="I422" s="56"/>
    </row>
    <row r="423" spans="1:9" s="2" customFormat="1" ht="94.5" customHeight="1">
      <c r="A423" s="206" t="s">
        <v>155</v>
      </c>
      <c r="B423" s="206"/>
      <c r="C423" s="206"/>
      <c r="D423" s="206"/>
      <c r="E423" s="206"/>
      <c r="F423" s="206"/>
      <c r="G423" s="206"/>
      <c r="H423" s="206"/>
      <c r="I423" s="206"/>
    </row>
    <row r="424" spans="1:9" s="57" customFormat="1" ht="111.75" customHeight="1">
      <c r="A424" s="209">
        <v>1</v>
      </c>
      <c r="B424" s="23" t="s">
        <v>53</v>
      </c>
      <c r="C424" s="157">
        <v>22425.51303</v>
      </c>
      <c r="D424" s="22"/>
      <c r="E424" s="157"/>
      <c r="F424" s="22"/>
      <c r="G424" s="157"/>
      <c r="H424" s="22"/>
      <c r="I424" s="159" t="s">
        <v>454</v>
      </c>
    </row>
    <row r="425" spans="1:9" s="57" customFormat="1" ht="332.25" customHeight="1">
      <c r="A425" s="209"/>
      <c r="B425" s="23" t="s">
        <v>86</v>
      </c>
      <c r="C425" s="177"/>
      <c r="D425" s="22">
        <v>22425.51303</v>
      </c>
      <c r="E425" s="177"/>
      <c r="F425" s="21"/>
      <c r="G425" s="177"/>
      <c r="H425" s="21"/>
      <c r="I425" s="160" t="s">
        <v>479</v>
      </c>
    </row>
    <row r="426" spans="1:9" s="142" customFormat="1" ht="36.75">
      <c r="A426" s="205" t="s">
        <v>7</v>
      </c>
      <c r="B426" s="205"/>
      <c r="C426" s="56">
        <f aca="true" t="shared" si="36" ref="C426:H426">SUM(C424:C425)</f>
        <v>22425.51303</v>
      </c>
      <c r="D426" s="15">
        <f t="shared" si="36"/>
        <v>22425.51303</v>
      </c>
      <c r="E426" s="56">
        <f t="shared" si="36"/>
        <v>0</v>
      </c>
      <c r="F426" s="15">
        <f t="shared" si="36"/>
        <v>0</v>
      </c>
      <c r="G426" s="56">
        <f t="shared" si="36"/>
        <v>0</v>
      </c>
      <c r="H426" s="15">
        <f t="shared" si="36"/>
        <v>0</v>
      </c>
      <c r="I426" s="56"/>
    </row>
    <row r="427" spans="1:9" s="137" customFormat="1" ht="87" customHeight="1">
      <c r="A427" s="206" t="s">
        <v>134</v>
      </c>
      <c r="B427" s="206"/>
      <c r="C427" s="206"/>
      <c r="D427" s="206"/>
      <c r="E427" s="206"/>
      <c r="F427" s="206"/>
      <c r="G427" s="206"/>
      <c r="H427" s="206"/>
      <c r="I427" s="206"/>
    </row>
    <row r="428" spans="1:9" s="149" customFormat="1" ht="87" customHeight="1">
      <c r="A428" s="181">
        <v>1</v>
      </c>
      <c r="B428" s="23" t="s">
        <v>53</v>
      </c>
      <c r="C428" s="127">
        <v>383000</v>
      </c>
      <c r="D428" s="22"/>
      <c r="E428" s="157">
        <v>193081.29682</v>
      </c>
      <c r="F428" s="22"/>
      <c r="G428" s="157">
        <v>200000</v>
      </c>
      <c r="H428" s="22"/>
      <c r="I428" s="159" t="s">
        <v>454</v>
      </c>
    </row>
    <row r="429" spans="1:9" s="149" customFormat="1" ht="168.75" customHeight="1">
      <c r="A429" s="181">
        <v>2</v>
      </c>
      <c r="B429" s="41" t="s">
        <v>107</v>
      </c>
      <c r="C429" s="157"/>
      <c r="D429" s="22"/>
      <c r="E429" s="157"/>
      <c r="F429" s="22">
        <v>404498.5</v>
      </c>
      <c r="G429" s="157"/>
      <c r="H429" s="22">
        <v>901281.5</v>
      </c>
      <c r="I429" s="203" t="s">
        <v>630</v>
      </c>
    </row>
    <row r="430" spans="1:9" s="149" customFormat="1" ht="141" customHeight="1">
      <c r="A430" s="181">
        <v>3</v>
      </c>
      <c r="B430" s="41" t="s">
        <v>108</v>
      </c>
      <c r="C430" s="157"/>
      <c r="D430" s="22"/>
      <c r="E430" s="157"/>
      <c r="F430" s="22"/>
      <c r="G430" s="157">
        <v>601485.522</v>
      </c>
      <c r="H430" s="22"/>
      <c r="I430" s="203"/>
    </row>
    <row r="431" spans="1:9" s="149" customFormat="1" ht="166.5" customHeight="1">
      <c r="A431" s="181">
        <v>4</v>
      </c>
      <c r="B431" s="41" t="s">
        <v>98</v>
      </c>
      <c r="C431" s="157"/>
      <c r="D431" s="22"/>
      <c r="E431" s="157">
        <v>10978.03</v>
      </c>
      <c r="F431" s="22"/>
      <c r="G431" s="157"/>
      <c r="H431" s="22"/>
      <c r="I431" s="203"/>
    </row>
    <row r="432" spans="1:9" s="149" customFormat="1" ht="62.25" customHeight="1">
      <c r="A432" s="181">
        <v>5</v>
      </c>
      <c r="B432" s="41" t="s">
        <v>99</v>
      </c>
      <c r="C432" s="157"/>
      <c r="D432" s="22"/>
      <c r="E432" s="157">
        <v>14899.41</v>
      </c>
      <c r="F432" s="22"/>
      <c r="G432" s="157"/>
      <c r="H432" s="22"/>
      <c r="I432" s="203"/>
    </row>
    <row r="433" spans="1:9" s="149" customFormat="1" ht="57" customHeight="1">
      <c r="A433" s="181">
        <v>6</v>
      </c>
      <c r="B433" s="41" t="s">
        <v>100</v>
      </c>
      <c r="C433" s="157"/>
      <c r="D433" s="22"/>
      <c r="E433" s="157">
        <v>14899.26</v>
      </c>
      <c r="F433" s="22"/>
      <c r="G433" s="157"/>
      <c r="H433" s="22"/>
      <c r="I433" s="203"/>
    </row>
    <row r="434" spans="1:9" s="149" customFormat="1" ht="165" customHeight="1">
      <c r="A434" s="181">
        <v>7</v>
      </c>
      <c r="B434" s="41" t="s">
        <v>125</v>
      </c>
      <c r="C434" s="157"/>
      <c r="D434" s="22"/>
      <c r="E434" s="157">
        <v>12384.78399</v>
      </c>
      <c r="F434" s="22"/>
      <c r="G434" s="157"/>
      <c r="H434" s="22"/>
      <c r="I434" s="203"/>
    </row>
    <row r="435" spans="1:9" s="149" customFormat="1" ht="89.25" customHeight="1">
      <c r="A435" s="181">
        <v>8</v>
      </c>
      <c r="B435" s="41" t="s">
        <v>109</v>
      </c>
      <c r="C435" s="157"/>
      <c r="D435" s="22"/>
      <c r="E435" s="157">
        <v>40878.09266</v>
      </c>
      <c r="F435" s="22"/>
      <c r="G435" s="157"/>
      <c r="H435" s="22"/>
      <c r="I435" s="203"/>
    </row>
    <row r="436" spans="1:9" s="149" customFormat="1" ht="133.5" customHeight="1">
      <c r="A436" s="181">
        <v>9</v>
      </c>
      <c r="B436" s="41" t="s">
        <v>110</v>
      </c>
      <c r="C436" s="157"/>
      <c r="D436" s="22"/>
      <c r="E436" s="157">
        <v>79172.2</v>
      </c>
      <c r="F436" s="22"/>
      <c r="G436" s="157"/>
      <c r="H436" s="22"/>
      <c r="I436" s="203"/>
    </row>
    <row r="437" spans="1:9" s="149" customFormat="1" ht="98.25" customHeight="1">
      <c r="A437" s="181">
        <v>10</v>
      </c>
      <c r="B437" s="41" t="s">
        <v>111</v>
      </c>
      <c r="C437" s="157"/>
      <c r="D437" s="22"/>
      <c r="E437" s="157">
        <v>28028.0155</v>
      </c>
      <c r="F437" s="22"/>
      <c r="G437" s="157"/>
      <c r="H437" s="22"/>
      <c r="I437" s="203"/>
    </row>
    <row r="438" spans="1:9" s="149" customFormat="1" ht="99" customHeight="1">
      <c r="A438" s="181">
        <v>11</v>
      </c>
      <c r="B438" s="41" t="s">
        <v>112</v>
      </c>
      <c r="C438" s="157"/>
      <c r="D438" s="22"/>
      <c r="E438" s="157"/>
      <c r="F438" s="22"/>
      <c r="G438" s="157">
        <v>89618.56697</v>
      </c>
      <c r="H438" s="22"/>
      <c r="I438" s="203"/>
    </row>
    <row r="439" spans="1:9" s="149" customFormat="1" ht="167.25" customHeight="1">
      <c r="A439" s="181">
        <v>12</v>
      </c>
      <c r="B439" s="41" t="s">
        <v>113</v>
      </c>
      <c r="C439" s="157"/>
      <c r="D439" s="22"/>
      <c r="E439" s="157">
        <v>10177.41103</v>
      </c>
      <c r="F439" s="22"/>
      <c r="G439" s="157">
        <v>10177.41103</v>
      </c>
      <c r="H439" s="22"/>
      <c r="I439" s="203"/>
    </row>
    <row r="440" spans="1:12" s="57" customFormat="1" ht="168" customHeight="1">
      <c r="A440" s="186">
        <v>13</v>
      </c>
      <c r="B440" s="25" t="s">
        <v>158</v>
      </c>
      <c r="C440" s="127"/>
      <c r="D440" s="29">
        <v>383000</v>
      </c>
      <c r="E440" s="127"/>
      <c r="F440" s="29"/>
      <c r="G440" s="127"/>
      <c r="H440" s="29"/>
      <c r="I440" s="178" t="s">
        <v>631</v>
      </c>
      <c r="L440" s="173"/>
    </row>
    <row r="441" spans="1:9" s="150" customFormat="1" ht="36.75" customHeight="1">
      <c r="A441" s="205" t="s">
        <v>7</v>
      </c>
      <c r="B441" s="205"/>
      <c r="C441" s="59">
        <f aca="true" t="shared" si="37" ref="C441:H441">SUM(C428:C440)</f>
        <v>383000</v>
      </c>
      <c r="D441" s="143">
        <f t="shared" si="37"/>
        <v>383000</v>
      </c>
      <c r="E441" s="59">
        <f t="shared" si="37"/>
        <v>404498.5</v>
      </c>
      <c r="F441" s="143">
        <f t="shared" si="37"/>
        <v>404498.5</v>
      </c>
      <c r="G441" s="59">
        <f t="shared" si="37"/>
        <v>901281.5</v>
      </c>
      <c r="H441" s="143">
        <f t="shared" si="37"/>
        <v>901281.5</v>
      </c>
      <c r="I441" s="56"/>
    </row>
    <row r="442" spans="1:9" s="2" customFormat="1" ht="87.75" customHeight="1">
      <c r="A442" s="206" t="s">
        <v>43</v>
      </c>
      <c r="B442" s="206"/>
      <c r="C442" s="206"/>
      <c r="D442" s="206"/>
      <c r="E442" s="206"/>
      <c r="F442" s="206"/>
      <c r="G442" s="206"/>
      <c r="H442" s="206"/>
      <c r="I442" s="206"/>
    </row>
    <row r="443" spans="1:9" s="57" customFormat="1" ht="72" customHeight="1">
      <c r="A443" s="181">
        <v>1</v>
      </c>
      <c r="B443" s="23" t="s">
        <v>53</v>
      </c>
      <c r="C443" s="177">
        <f>4738.2+208000</f>
        <v>212738.2</v>
      </c>
      <c r="D443" s="21"/>
      <c r="E443" s="177"/>
      <c r="F443" s="21"/>
      <c r="G443" s="177"/>
      <c r="H443" s="21"/>
      <c r="I443" s="159" t="s">
        <v>454</v>
      </c>
    </row>
    <row r="444" spans="1:9" s="57" customFormat="1" ht="105" customHeight="1">
      <c r="A444" s="181">
        <v>2</v>
      </c>
      <c r="B444" s="33" t="s">
        <v>44</v>
      </c>
      <c r="C444" s="177"/>
      <c r="D444" s="21">
        <v>1008.2</v>
      </c>
      <c r="E444" s="177"/>
      <c r="F444" s="21"/>
      <c r="G444" s="177"/>
      <c r="H444" s="21"/>
      <c r="I444" s="36" t="s">
        <v>481</v>
      </c>
    </row>
    <row r="445" spans="1:9" s="57" customFormat="1" ht="213.75" customHeight="1">
      <c r="A445" s="181">
        <v>3</v>
      </c>
      <c r="B445" s="33" t="s">
        <v>237</v>
      </c>
      <c r="C445" s="177"/>
      <c r="D445" s="21">
        <v>3730</v>
      </c>
      <c r="E445" s="177"/>
      <c r="F445" s="21"/>
      <c r="G445" s="177"/>
      <c r="H445" s="21"/>
      <c r="I445" s="36" t="s">
        <v>480</v>
      </c>
    </row>
    <row r="446" spans="1:12" s="57" customFormat="1" ht="241.5" customHeight="1">
      <c r="A446" s="181">
        <v>4</v>
      </c>
      <c r="B446" s="86" t="s">
        <v>124</v>
      </c>
      <c r="C446" s="177"/>
      <c r="D446" s="21">
        <v>208000</v>
      </c>
      <c r="E446" s="177"/>
      <c r="F446" s="21"/>
      <c r="G446" s="177"/>
      <c r="H446" s="21"/>
      <c r="I446" s="113" t="s">
        <v>622</v>
      </c>
      <c r="L446" s="173"/>
    </row>
    <row r="447" spans="1:9" s="142" customFormat="1" ht="36.75">
      <c r="A447" s="205" t="s">
        <v>7</v>
      </c>
      <c r="B447" s="205"/>
      <c r="C447" s="56">
        <f aca="true" t="shared" si="38" ref="C447:H447">SUM(C443:C446)</f>
        <v>212738.2</v>
      </c>
      <c r="D447" s="15">
        <f t="shared" si="38"/>
        <v>212738.2</v>
      </c>
      <c r="E447" s="56">
        <f t="shared" si="38"/>
        <v>0</v>
      </c>
      <c r="F447" s="15">
        <f t="shared" si="38"/>
        <v>0</v>
      </c>
      <c r="G447" s="56">
        <f t="shared" si="38"/>
        <v>0</v>
      </c>
      <c r="H447" s="15">
        <f t="shared" si="38"/>
        <v>0</v>
      </c>
      <c r="I447" s="56"/>
    </row>
    <row r="448" spans="1:9" s="2" customFormat="1" ht="97.5" customHeight="1">
      <c r="A448" s="206" t="s">
        <v>140</v>
      </c>
      <c r="B448" s="206"/>
      <c r="C448" s="206"/>
      <c r="D448" s="206"/>
      <c r="E448" s="206"/>
      <c r="F448" s="206"/>
      <c r="G448" s="206"/>
      <c r="H448" s="206"/>
      <c r="I448" s="206"/>
    </row>
    <row r="449" spans="1:9" s="57" customFormat="1" ht="102" customHeight="1">
      <c r="A449" s="186">
        <v>1</v>
      </c>
      <c r="B449" s="23" t="s">
        <v>53</v>
      </c>
      <c r="C449" s="177">
        <v>13663.6</v>
      </c>
      <c r="D449" s="22"/>
      <c r="E449" s="177"/>
      <c r="F449" s="21"/>
      <c r="G449" s="177"/>
      <c r="H449" s="21"/>
      <c r="I449" s="159" t="s">
        <v>454</v>
      </c>
    </row>
    <row r="450" spans="1:9" s="57" customFormat="1" ht="138" customHeight="1">
      <c r="A450" s="181">
        <v>2</v>
      </c>
      <c r="B450" s="85" t="s">
        <v>141</v>
      </c>
      <c r="C450" s="157"/>
      <c r="D450" s="22">
        <v>12163.6</v>
      </c>
      <c r="E450" s="157"/>
      <c r="F450" s="22"/>
      <c r="G450" s="157"/>
      <c r="H450" s="22"/>
      <c r="I450" s="185" t="s">
        <v>482</v>
      </c>
    </row>
    <row r="451" spans="1:9" s="57" customFormat="1" ht="176.25" customHeight="1">
      <c r="A451" s="181">
        <v>3</v>
      </c>
      <c r="B451" s="85" t="s">
        <v>618</v>
      </c>
      <c r="C451" s="157"/>
      <c r="D451" s="22">
        <v>1500</v>
      </c>
      <c r="E451" s="157"/>
      <c r="F451" s="22"/>
      <c r="G451" s="157"/>
      <c r="H451" s="22"/>
      <c r="I451" s="185" t="s">
        <v>483</v>
      </c>
    </row>
    <row r="452" spans="1:9" s="142" customFormat="1" ht="57" customHeight="1">
      <c r="A452" s="205" t="s">
        <v>7</v>
      </c>
      <c r="B452" s="205"/>
      <c r="C452" s="59">
        <f aca="true" t="shared" si="39" ref="C452:H452">C449+C450+C451</f>
        <v>13663.6</v>
      </c>
      <c r="D452" s="143">
        <f t="shared" si="39"/>
        <v>13663.6</v>
      </c>
      <c r="E452" s="59">
        <f t="shared" si="39"/>
        <v>0</v>
      </c>
      <c r="F452" s="143">
        <f t="shared" si="39"/>
        <v>0</v>
      </c>
      <c r="G452" s="59">
        <f t="shared" si="39"/>
        <v>0</v>
      </c>
      <c r="H452" s="143">
        <f t="shared" si="39"/>
        <v>0</v>
      </c>
      <c r="I452" s="158"/>
    </row>
    <row r="453" spans="1:9" s="2" customFormat="1" ht="86.25" customHeight="1">
      <c r="A453" s="206" t="s">
        <v>142</v>
      </c>
      <c r="B453" s="206"/>
      <c r="C453" s="206"/>
      <c r="D453" s="206"/>
      <c r="E453" s="206"/>
      <c r="F453" s="206"/>
      <c r="G453" s="206"/>
      <c r="H453" s="206"/>
      <c r="I453" s="206"/>
    </row>
    <row r="454" spans="1:9" s="57" customFormat="1" ht="97.5" customHeight="1">
      <c r="A454" s="181">
        <v>1</v>
      </c>
      <c r="B454" s="23" t="s">
        <v>53</v>
      </c>
      <c r="C454" s="127">
        <v>6878.46</v>
      </c>
      <c r="D454" s="22"/>
      <c r="E454" s="157"/>
      <c r="F454" s="22"/>
      <c r="G454" s="157"/>
      <c r="H454" s="22"/>
      <c r="I454" s="159" t="s">
        <v>454</v>
      </c>
    </row>
    <row r="455" spans="1:9" s="57" customFormat="1" ht="141" customHeight="1">
      <c r="A455" s="181">
        <v>2</v>
      </c>
      <c r="B455" s="85" t="s">
        <v>143</v>
      </c>
      <c r="C455" s="157"/>
      <c r="D455" s="22">
        <v>6878.46</v>
      </c>
      <c r="E455" s="157"/>
      <c r="F455" s="22"/>
      <c r="G455" s="157"/>
      <c r="H455" s="22"/>
      <c r="I455" s="182" t="s">
        <v>619</v>
      </c>
    </row>
    <row r="456" spans="1:9" s="142" customFormat="1" ht="36.75">
      <c r="A456" s="205" t="s">
        <v>7</v>
      </c>
      <c r="B456" s="205"/>
      <c r="C456" s="56">
        <f aca="true" t="shared" si="40" ref="C456:H456">SUM(C454:C455)</f>
        <v>6878.46</v>
      </c>
      <c r="D456" s="15">
        <f t="shared" si="40"/>
        <v>6878.46</v>
      </c>
      <c r="E456" s="56">
        <f t="shared" si="40"/>
        <v>0</v>
      </c>
      <c r="F456" s="15">
        <f t="shared" si="40"/>
        <v>0</v>
      </c>
      <c r="G456" s="56">
        <f t="shared" si="40"/>
        <v>0</v>
      </c>
      <c r="H456" s="15">
        <f t="shared" si="40"/>
        <v>0</v>
      </c>
      <c r="I456" s="56"/>
    </row>
    <row r="457" spans="1:9" s="2" customFormat="1" ht="79.5" customHeight="1">
      <c r="A457" s="206" t="s">
        <v>135</v>
      </c>
      <c r="B457" s="206"/>
      <c r="C457" s="206"/>
      <c r="D457" s="206"/>
      <c r="E457" s="206"/>
      <c r="F457" s="206"/>
      <c r="G457" s="206"/>
      <c r="H457" s="206"/>
      <c r="I457" s="206"/>
    </row>
    <row r="458" spans="1:9" s="57" customFormat="1" ht="72" customHeight="1">
      <c r="A458" s="186">
        <v>1</v>
      </c>
      <c r="B458" s="23" t="s">
        <v>53</v>
      </c>
      <c r="C458" s="127">
        <v>308888</v>
      </c>
      <c r="D458" s="29"/>
      <c r="E458" s="127"/>
      <c r="F458" s="29"/>
      <c r="G458" s="127"/>
      <c r="H458" s="29"/>
      <c r="I458" s="159" t="s">
        <v>454</v>
      </c>
    </row>
    <row r="459" spans="1:9" s="57" customFormat="1" ht="390" customHeight="1">
      <c r="A459" s="186">
        <v>2</v>
      </c>
      <c r="B459" s="23" t="s">
        <v>127</v>
      </c>
      <c r="C459" s="127"/>
      <c r="D459" s="29">
        <v>19756</v>
      </c>
      <c r="E459" s="127"/>
      <c r="F459" s="29"/>
      <c r="G459" s="127"/>
      <c r="H459" s="29"/>
      <c r="I459" s="60" t="s">
        <v>484</v>
      </c>
    </row>
    <row r="460" spans="1:9" s="57" customFormat="1" ht="132.75" customHeight="1">
      <c r="A460" s="186">
        <v>3</v>
      </c>
      <c r="B460" s="86" t="s">
        <v>485</v>
      </c>
      <c r="C460" s="127"/>
      <c r="D460" s="29">
        <v>179876</v>
      </c>
      <c r="E460" s="127"/>
      <c r="F460" s="29"/>
      <c r="G460" s="127"/>
      <c r="H460" s="29"/>
      <c r="I460" s="128" t="s">
        <v>486</v>
      </c>
    </row>
    <row r="461" spans="1:9" s="57" customFormat="1" ht="138" customHeight="1">
      <c r="A461" s="186">
        <v>4</v>
      </c>
      <c r="B461" s="33" t="s">
        <v>487</v>
      </c>
      <c r="C461" s="127"/>
      <c r="D461" s="29">
        <v>28131</v>
      </c>
      <c r="E461" s="61"/>
      <c r="F461" s="118"/>
      <c r="G461" s="61"/>
      <c r="H461" s="118"/>
      <c r="I461" s="180" t="s">
        <v>488</v>
      </c>
    </row>
    <row r="462" spans="1:9" s="57" customFormat="1" ht="163.5" customHeight="1">
      <c r="A462" s="186">
        <v>5</v>
      </c>
      <c r="B462" s="122" t="s">
        <v>489</v>
      </c>
      <c r="C462" s="127"/>
      <c r="D462" s="29">
        <v>1736</v>
      </c>
      <c r="E462" s="61"/>
      <c r="F462" s="118"/>
      <c r="G462" s="61"/>
      <c r="H462" s="118"/>
      <c r="I462" s="60" t="s">
        <v>490</v>
      </c>
    </row>
    <row r="463" spans="1:9" s="57" customFormat="1" ht="130.5" customHeight="1">
      <c r="A463" s="186">
        <v>6</v>
      </c>
      <c r="B463" s="33" t="s">
        <v>491</v>
      </c>
      <c r="C463" s="127"/>
      <c r="D463" s="29">
        <v>12190</v>
      </c>
      <c r="E463" s="127"/>
      <c r="F463" s="29"/>
      <c r="G463" s="127"/>
      <c r="H463" s="29"/>
      <c r="I463" s="161" t="s">
        <v>661</v>
      </c>
    </row>
    <row r="464" spans="1:9" s="57" customFormat="1" ht="130.5" customHeight="1">
      <c r="A464" s="186">
        <v>7</v>
      </c>
      <c r="B464" s="23" t="s">
        <v>128</v>
      </c>
      <c r="C464" s="127"/>
      <c r="D464" s="29">
        <v>1114</v>
      </c>
      <c r="E464" s="127"/>
      <c r="F464" s="29"/>
      <c r="G464" s="127"/>
      <c r="H464" s="29"/>
      <c r="I464" s="62" t="s">
        <v>492</v>
      </c>
    </row>
    <row r="465" spans="1:9" s="57" customFormat="1" ht="130.5" customHeight="1">
      <c r="A465" s="186">
        <v>8</v>
      </c>
      <c r="B465" s="23" t="s">
        <v>129</v>
      </c>
      <c r="C465" s="127"/>
      <c r="D465" s="29">
        <v>872</v>
      </c>
      <c r="E465" s="127"/>
      <c r="F465" s="29"/>
      <c r="G465" s="127"/>
      <c r="H465" s="29"/>
      <c r="I465" s="63" t="s">
        <v>492</v>
      </c>
    </row>
    <row r="466" spans="1:9" s="57" customFormat="1" ht="130.5" customHeight="1">
      <c r="A466" s="186">
        <v>9</v>
      </c>
      <c r="B466" s="23" t="s">
        <v>130</v>
      </c>
      <c r="C466" s="127"/>
      <c r="D466" s="29">
        <v>1797</v>
      </c>
      <c r="E466" s="127"/>
      <c r="F466" s="29"/>
      <c r="G466" s="127"/>
      <c r="H466" s="29"/>
      <c r="I466" s="64" t="s">
        <v>493</v>
      </c>
    </row>
    <row r="467" spans="1:9" s="57" customFormat="1" ht="130.5" customHeight="1">
      <c r="A467" s="186">
        <v>10</v>
      </c>
      <c r="B467" s="23" t="s">
        <v>131</v>
      </c>
      <c r="C467" s="127"/>
      <c r="D467" s="29">
        <v>1840</v>
      </c>
      <c r="E467" s="127"/>
      <c r="F467" s="29"/>
      <c r="G467" s="127"/>
      <c r="H467" s="29"/>
      <c r="I467" s="64" t="s">
        <v>494</v>
      </c>
    </row>
    <row r="468" spans="1:9" s="57" customFormat="1" ht="130.5" customHeight="1">
      <c r="A468" s="186">
        <v>11</v>
      </c>
      <c r="B468" s="23" t="s">
        <v>132</v>
      </c>
      <c r="C468" s="127"/>
      <c r="D468" s="29">
        <v>9270</v>
      </c>
      <c r="E468" s="127"/>
      <c r="F468" s="29"/>
      <c r="G468" s="127"/>
      <c r="H468" s="29"/>
      <c r="I468" s="62" t="s">
        <v>495</v>
      </c>
    </row>
    <row r="469" spans="1:9" s="57" customFormat="1" ht="208.5" customHeight="1">
      <c r="A469" s="186">
        <v>12</v>
      </c>
      <c r="B469" s="23" t="s">
        <v>151</v>
      </c>
      <c r="C469" s="127"/>
      <c r="D469" s="29">
        <v>12588</v>
      </c>
      <c r="E469" s="127"/>
      <c r="F469" s="29"/>
      <c r="G469" s="127"/>
      <c r="H469" s="29"/>
      <c r="I469" s="62" t="s">
        <v>662</v>
      </c>
    </row>
    <row r="470" spans="1:9" s="57" customFormat="1" ht="213.75" customHeight="1">
      <c r="A470" s="186">
        <v>13</v>
      </c>
      <c r="B470" s="23" t="s">
        <v>152</v>
      </c>
      <c r="C470" s="127"/>
      <c r="D470" s="29">
        <v>21315</v>
      </c>
      <c r="E470" s="127"/>
      <c r="F470" s="29"/>
      <c r="G470" s="127"/>
      <c r="H470" s="29"/>
      <c r="I470" s="208" t="s">
        <v>496</v>
      </c>
    </row>
    <row r="471" spans="1:9" s="57" customFormat="1" ht="195" customHeight="1">
      <c r="A471" s="186">
        <v>14</v>
      </c>
      <c r="B471" s="23" t="s">
        <v>153</v>
      </c>
      <c r="C471" s="127"/>
      <c r="D471" s="29">
        <v>6422</v>
      </c>
      <c r="E471" s="127"/>
      <c r="F471" s="29"/>
      <c r="G471" s="127"/>
      <c r="H471" s="29"/>
      <c r="I471" s="208"/>
    </row>
    <row r="472" spans="1:9" s="57" customFormat="1" ht="102" customHeight="1">
      <c r="A472" s="186">
        <v>15</v>
      </c>
      <c r="B472" s="23" t="s">
        <v>136</v>
      </c>
      <c r="C472" s="127"/>
      <c r="D472" s="29">
        <v>4753</v>
      </c>
      <c r="E472" s="127"/>
      <c r="F472" s="29"/>
      <c r="G472" s="127"/>
      <c r="H472" s="29"/>
      <c r="I472" s="208"/>
    </row>
    <row r="473" spans="1:9" s="57" customFormat="1" ht="150.75">
      <c r="A473" s="186">
        <v>16</v>
      </c>
      <c r="B473" s="23" t="s">
        <v>133</v>
      </c>
      <c r="C473" s="127"/>
      <c r="D473" s="29">
        <v>7228</v>
      </c>
      <c r="E473" s="127"/>
      <c r="F473" s="29"/>
      <c r="G473" s="127"/>
      <c r="H473" s="29"/>
      <c r="I473" s="60" t="s">
        <v>497</v>
      </c>
    </row>
    <row r="474" spans="1:9" s="142" customFormat="1" ht="41.25" customHeight="1">
      <c r="A474" s="205" t="s">
        <v>7</v>
      </c>
      <c r="B474" s="205"/>
      <c r="C474" s="56">
        <f aca="true" t="shared" si="41" ref="C474:H474">SUM(C458:C473)</f>
        <v>308888</v>
      </c>
      <c r="D474" s="15">
        <f t="shared" si="41"/>
        <v>308888</v>
      </c>
      <c r="E474" s="56">
        <f t="shared" si="41"/>
        <v>0</v>
      </c>
      <c r="F474" s="15">
        <f t="shared" si="41"/>
        <v>0</v>
      </c>
      <c r="G474" s="56">
        <f t="shared" si="41"/>
        <v>0</v>
      </c>
      <c r="H474" s="15">
        <f t="shared" si="41"/>
        <v>0</v>
      </c>
      <c r="I474" s="144"/>
    </row>
    <row r="475" spans="1:9" s="2" customFormat="1" ht="87.75" customHeight="1">
      <c r="A475" s="206" t="s">
        <v>144</v>
      </c>
      <c r="B475" s="206"/>
      <c r="C475" s="206"/>
      <c r="D475" s="206"/>
      <c r="E475" s="206"/>
      <c r="F475" s="206"/>
      <c r="G475" s="206"/>
      <c r="H475" s="206"/>
      <c r="I475" s="206"/>
    </row>
    <row r="476" spans="1:9" s="149" customFormat="1" ht="87" customHeight="1">
      <c r="A476" s="181">
        <v>1</v>
      </c>
      <c r="B476" s="23" t="s">
        <v>53</v>
      </c>
      <c r="C476" s="157">
        <v>2500</v>
      </c>
      <c r="D476" s="22"/>
      <c r="E476" s="157"/>
      <c r="F476" s="22"/>
      <c r="G476" s="157"/>
      <c r="H476" s="22"/>
      <c r="I476" s="159" t="s">
        <v>454</v>
      </c>
    </row>
    <row r="477" spans="1:9" s="149" customFormat="1" ht="208.5" customHeight="1">
      <c r="A477" s="181">
        <v>2</v>
      </c>
      <c r="B477" s="41" t="s">
        <v>145</v>
      </c>
      <c r="C477" s="157"/>
      <c r="D477" s="22">
        <v>2500</v>
      </c>
      <c r="E477" s="157"/>
      <c r="F477" s="22"/>
      <c r="G477" s="157"/>
      <c r="H477" s="22"/>
      <c r="I477" s="182" t="s">
        <v>498</v>
      </c>
    </row>
    <row r="478" spans="1:9" s="150" customFormat="1" ht="36.75" customHeight="1">
      <c r="A478" s="205" t="s">
        <v>7</v>
      </c>
      <c r="B478" s="205"/>
      <c r="C478" s="59">
        <f aca="true" t="shared" si="42" ref="C478:H478">SUM(C476:C477)</f>
        <v>2500</v>
      </c>
      <c r="D478" s="143">
        <f t="shared" si="42"/>
        <v>2500</v>
      </c>
      <c r="E478" s="59">
        <f t="shared" si="42"/>
        <v>0</v>
      </c>
      <c r="F478" s="143">
        <f t="shared" si="42"/>
        <v>0</v>
      </c>
      <c r="G478" s="59">
        <f t="shared" si="42"/>
        <v>0</v>
      </c>
      <c r="H478" s="143">
        <f t="shared" si="42"/>
        <v>0</v>
      </c>
      <c r="I478" s="56"/>
    </row>
    <row r="479" spans="1:9" s="2" customFormat="1" ht="87.75" customHeight="1">
      <c r="A479" s="206" t="s">
        <v>146</v>
      </c>
      <c r="B479" s="206"/>
      <c r="C479" s="206"/>
      <c r="D479" s="206"/>
      <c r="E479" s="206"/>
      <c r="F479" s="206"/>
      <c r="G479" s="206"/>
      <c r="H479" s="206"/>
      <c r="I479" s="206"/>
    </row>
    <row r="480" spans="1:9" s="57" customFormat="1" ht="96" customHeight="1">
      <c r="A480" s="181">
        <v>1</v>
      </c>
      <c r="B480" s="23" t="s">
        <v>53</v>
      </c>
      <c r="C480" s="21">
        <f>11000+17248.8+130000+28548.5+11642.7+2217+21099.33+10000+30000+1113+3116.9</f>
        <v>265986.23000000004</v>
      </c>
      <c r="D480" s="21"/>
      <c r="E480" s="177"/>
      <c r="F480" s="21"/>
      <c r="G480" s="177"/>
      <c r="H480" s="21"/>
      <c r="I480" s="159" t="s">
        <v>454</v>
      </c>
    </row>
    <row r="481" spans="1:12" s="57" customFormat="1" ht="128.25" customHeight="1">
      <c r="A481" s="181">
        <v>2</v>
      </c>
      <c r="B481" s="85" t="s">
        <v>400</v>
      </c>
      <c r="C481" s="177"/>
      <c r="D481" s="21">
        <f>11000+2217</f>
        <v>13217</v>
      </c>
      <c r="E481" s="177"/>
      <c r="F481" s="21"/>
      <c r="G481" s="177"/>
      <c r="H481" s="21"/>
      <c r="I481" s="113" t="s">
        <v>639</v>
      </c>
      <c r="L481" s="173"/>
    </row>
    <row r="482" spans="1:9" s="57" customFormat="1" ht="146.25" customHeight="1">
      <c r="A482" s="181">
        <v>3</v>
      </c>
      <c r="B482" s="33" t="s">
        <v>147</v>
      </c>
      <c r="C482" s="177"/>
      <c r="D482" s="21">
        <f>17248.8+11642.7</f>
        <v>28891.5</v>
      </c>
      <c r="E482" s="177"/>
      <c r="F482" s="21"/>
      <c r="G482" s="177"/>
      <c r="H482" s="21"/>
      <c r="I482" s="182" t="s">
        <v>499</v>
      </c>
    </row>
    <row r="483" spans="1:12" s="57" customFormat="1" ht="270.75" customHeight="1">
      <c r="A483" s="181">
        <v>4</v>
      </c>
      <c r="B483" s="33" t="s">
        <v>154</v>
      </c>
      <c r="C483" s="177"/>
      <c r="D483" s="21">
        <v>130000</v>
      </c>
      <c r="E483" s="177"/>
      <c r="F483" s="21"/>
      <c r="G483" s="177"/>
      <c r="H483" s="21"/>
      <c r="I483" s="113" t="s">
        <v>640</v>
      </c>
      <c r="L483" s="173"/>
    </row>
    <row r="484" spans="1:12" s="57" customFormat="1" ht="342.75" customHeight="1">
      <c r="A484" s="181">
        <v>5</v>
      </c>
      <c r="B484" s="86" t="s">
        <v>148</v>
      </c>
      <c r="C484" s="21"/>
      <c r="D484" s="21">
        <f>12400+15148.512+1000</f>
        <v>28548.512000000002</v>
      </c>
      <c r="E484" s="21"/>
      <c r="F484" s="21"/>
      <c r="G484" s="21"/>
      <c r="H484" s="21"/>
      <c r="I484" s="113" t="s">
        <v>678</v>
      </c>
      <c r="L484" s="173"/>
    </row>
    <row r="485" spans="1:9" s="57" customFormat="1" ht="196.5" customHeight="1">
      <c r="A485" s="181">
        <v>6</v>
      </c>
      <c r="B485" s="86" t="s">
        <v>149</v>
      </c>
      <c r="C485" s="21"/>
      <c r="D485" s="21">
        <f>21099.33+3116.9</f>
        <v>24216.230000000003</v>
      </c>
      <c r="E485" s="21"/>
      <c r="F485" s="21"/>
      <c r="G485" s="21"/>
      <c r="H485" s="21"/>
      <c r="I485" s="182" t="s">
        <v>509</v>
      </c>
    </row>
    <row r="486" spans="1:16" s="57" customFormat="1" ht="186" customHeight="1">
      <c r="A486" s="181">
        <v>7</v>
      </c>
      <c r="B486" s="182" t="s">
        <v>507</v>
      </c>
      <c r="C486" s="177"/>
      <c r="D486" s="21">
        <v>10000</v>
      </c>
      <c r="E486" s="177"/>
      <c r="F486" s="21"/>
      <c r="G486" s="177"/>
      <c r="H486" s="21"/>
      <c r="I486" s="86" t="s">
        <v>508</v>
      </c>
      <c r="P486" s="162"/>
    </row>
    <row r="487" spans="1:12" s="57" customFormat="1" ht="113.25">
      <c r="A487" s="181">
        <v>8</v>
      </c>
      <c r="B487" s="86" t="s">
        <v>641</v>
      </c>
      <c r="C487" s="21"/>
      <c r="D487" s="21">
        <f>30000</f>
        <v>30000</v>
      </c>
      <c r="E487" s="21"/>
      <c r="F487" s="21"/>
      <c r="G487" s="21"/>
      <c r="H487" s="21"/>
      <c r="I487" s="113" t="s">
        <v>642</v>
      </c>
      <c r="L487" s="173"/>
    </row>
    <row r="488" spans="1:9" s="38" customFormat="1" ht="204" customHeight="1">
      <c r="A488" s="32">
        <v>9</v>
      </c>
      <c r="B488" s="86" t="s">
        <v>679</v>
      </c>
      <c r="C488" s="21"/>
      <c r="D488" s="21">
        <v>1113</v>
      </c>
      <c r="E488" s="21"/>
      <c r="F488" s="21"/>
      <c r="G488" s="21"/>
      <c r="H488" s="21"/>
      <c r="I488" s="78" t="s">
        <v>680</v>
      </c>
    </row>
    <row r="489" spans="1:9" s="142" customFormat="1" ht="36.75">
      <c r="A489" s="205" t="s">
        <v>7</v>
      </c>
      <c r="B489" s="205"/>
      <c r="C489" s="56">
        <f aca="true" t="shared" si="43" ref="C489:H489">SUM(C480:C488)</f>
        <v>265986.23000000004</v>
      </c>
      <c r="D489" s="15">
        <f t="shared" si="43"/>
        <v>265986.24199999997</v>
      </c>
      <c r="E489" s="56">
        <f t="shared" si="43"/>
        <v>0</v>
      </c>
      <c r="F489" s="15">
        <f t="shared" si="43"/>
        <v>0</v>
      </c>
      <c r="G489" s="56">
        <f t="shared" si="43"/>
        <v>0</v>
      </c>
      <c r="H489" s="15">
        <f t="shared" si="43"/>
        <v>0</v>
      </c>
      <c r="I489" s="56"/>
    </row>
    <row r="490" spans="1:9" s="2" customFormat="1" ht="79.5" customHeight="1">
      <c r="A490" s="206" t="s">
        <v>162</v>
      </c>
      <c r="B490" s="206"/>
      <c r="C490" s="206"/>
      <c r="D490" s="206"/>
      <c r="E490" s="206"/>
      <c r="F490" s="206"/>
      <c r="G490" s="206"/>
      <c r="H490" s="206"/>
      <c r="I490" s="206"/>
    </row>
    <row r="491" spans="1:9" s="57" customFormat="1" ht="69.75" customHeight="1">
      <c r="A491" s="186">
        <v>1</v>
      </c>
      <c r="B491" s="23" t="s">
        <v>53</v>
      </c>
      <c r="C491" s="127">
        <v>130000</v>
      </c>
      <c r="D491" s="29"/>
      <c r="E491" s="127"/>
      <c r="F491" s="29"/>
      <c r="G491" s="127"/>
      <c r="H491" s="29"/>
      <c r="I491" s="159" t="s">
        <v>454</v>
      </c>
    </row>
    <row r="492" spans="1:9" s="57" customFormat="1" ht="110.25" customHeight="1">
      <c r="A492" s="186">
        <v>2</v>
      </c>
      <c r="B492" s="85" t="s">
        <v>150</v>
      </c>
      <c r="C492" s="127"/>
      <c r="D492" s="29">
        <v>130000</v>
      </c>
      <c r="E492" s="127"/>
      <c r="F492" s="29"/>
      <c r="G492" s="127"/>
      <c r="H492" s="29"/>
      <c r="I492" s="128" t="s">
        <v>506</v>
      </c>
    </row>
    <row r="493" spans="1:9" s="145" customFormat="1" ht="36.75">
      <c r="A493" s="205" t="s">
        <v>7</v>
      </c>
      <c r="B493" s="205"/>
      <c r="C493" s="56">
        <f>C491+C492</f>
        <v>130000</v>
      </c>
      <c r="D493" s="15">
        <f>D491+D492</f>
        <v>130000</v>
      </c>
      <c r="E493" s="56"/>
      <c r="F493" s="15"/>
      <c r="G493" s="56"/>
      <c r="H493" s="15"/>
      <c r="I493" s="56"/>
    </row>
    <row r="494" spans="1:9" ht="81" customHeight="1">
      <c r="A494" s="206" t="s">
        <v>90</v>
      </c>
      <c r="B494" s="206"/>
      <c r="C494" s="206"/>
      <c r="D494" s="206"/>
      <c r="E494" s="206"/>
      <c r="F494" s="206"/>
      <c r="G494" s="206"/>
      <c r="H494" s="206"/>
      <c r="I494" s="206"/>
    </row>
    <row r="495" spans="1:9" s="54" customFormat="1" ht="65.25" customHeight="1">
      <c r="A495" s="186">
        <v>1</v>
      </c>
      <c r="B495" s="23" t="s">
        <v>53</v>
      </c>
      <c r="C495" s="53">
        <v>100000</v>
      </c>
      <c r="D495" s="39"/>
      <c r="E495" s="53"/>
      <c r="F495" s="39"/>
      <c r="G495" s="53"/>
      <c r="H495" s="39"/>
      <c r="I495" s="159" t="s">
        <v>454</v>
      </c>
    </row>
    <row r="496" spans="1:9" s="54" customFormat="1" ht="319.5" customHeight="1">
      <c r="A496" s="186">
        <v>2</v>
      </c>
      <c r="B496" s="25" t="s">
        <v>312</v>
      </c>
      <c r="C496" s="53"/>
      <c r="D496" s="39">
        <v>100000</v>
      </c>
      <c r="E496" s="53"/>
      <c r="F496" s="39"/>
      <c r="G496" s="53"/>
      <c r="H496" s="39"/>
      <c r="I496" s="96" t="s">
        <v>505</v>
      </c>
    </row>
    <row r="497" spans="1:9" s="145" customFormat="1" ht="36.75">
      <c r="A497" s="205" t="s">
        <v>7</v>
      </c>
      <c r="B497" s="205"/>
      <c r="C497" s="55">
        <f aca="true" t="shared" si="44" ref="C497:H497">SUM(C495:C496)</f>
        <v>100000</v>
      </c>
      <c r="D497" s="27">
        <f t="shared" si="44"/>
        <v>100000</v>
      </c>
      <c r="E497" s="55">
        <f t="shared" si="44"/>
        <v>0</v>
      </c>
      <c r="F497" s="27">
        <f t="shared" si="44"/>
        <v>0</v>
      </c>
      <c r="G497" s="55">
        <f t="shared" si="44"/>
        <v>0</v>
      </c>
      <c r="H497" s="27">
        <f t="shared" si="44"/>
        <v>0</v>
      </c>
      <c r="I497" s="56"/>
    </row>
    <row r="498" spans="1:9" s="2" customFormat="1" ht="139.5" customHeight="1">
      <c r="A498" s="206" t="s">
        <v>15</v>
      </c>
      <c r="B498" s="206"/>
      <c r="C498" s="206"/>
      <c r="D498" s="206"/>
      <c r="E498" s="206"/>
      <c r="F498" s="206"/>
      <c r="G498" s="206"/>
      <c r="H498" s="206"/>
      <c r="I498" s="206"/>
    </row>
    <row r="499" spans="1:9" s="2" customFormat="1" ht="85.5" customHeight="1">
      <c r="A499" s="24">
        <v>1</v>
      </c>
      <c r="B499" s="25" t="s">
        <v>16</v>
      </c>
      <c r="C499" s="22">
        <v>7658.4737000000005</v>
      </c>
      <c r="D499" s="22"/>
      <c r="E499" s="22"/>
      <c r="F499" s="22"/>
      <c r="G499" s="22"/>
      <c r="H499" s="22"/>
      <c r="I499" s="159" t="s">
        <v>17</v>
      </c>
    </row>
    <row r="500" spans="1:9" s="2" customFormat="1" ht="174" customHeight="1">
      <c r="A500" s="24">
        <v>2</v>
      </c>
      <c r="B500" s="28" t="s">
        <v>18</v>
      </c>
      <c r="C500" s="21"/>
      <c r="D500" s="29">
        <v>2159</v>
      </c>
      <c r="E500" s="21"/>
      <c r="F500" s="21"/>
      <c r="G500" s="21"/>
      <c r="H500" s="21"/>
      <c r="I500" s="30" t="s">
        <v>500</v>
      </c>
    </row>
    <row r="501" spans="1:9" s="2" customFormat="1" ht="213" customHeight="1">
      <c r="A501" s="24">
        <v>3</v>
      </c>
      <c r="B501" s="28" t="s">
        <v>18</v>
      </c>
      <c r="C501" s="22"/>
      <c r="D501" s="29">
        <v>171.2469</v>
      </c>
      <c r="E501" s="22"/>
      <c r="F501" s="22"/>
      <c r="G501" s="22"/>
      <c r="H501" s="22"/>
      <c r="I501" s="30" t="s">
        <v>501</v>
      </c>
    </row>
    <row r="502" spans="1:9" s="2" customFormat="1" ht="174" customHeight="1">
      <c r="A502" s="24">
        <v>4</v>
      </c>
      <c r="B502" s="28" t="s">
        <v>19</v>
      </c>
      <c r="C502" s="21"/>
      <c r="D502" s="29">
        <v>495.8028</v>
      </c>
      <c r="E502" s="21"/>
      <c r="F502" s="21"/>
      <c r="G502" s="21"/>
      <c r="H502" s="21"/>
      <c r="I502" s="30" t="s">
        <v>502</v>
      </c>
    </row>
    <row r="503" spans="1:9" s="2" customFormat="1" ht="243.75" customHeight="1">
      <c r="A503" s="24">
        <v>5</v>
      </c>
      <c r="B503" s="28" t="s">
        <v>19</v>
      </c>
      <c r="C503" s="21"/>
      <c r="D503" s="29">
        <v>3852.424</v>
      </c>
      <c r="E503" s="21"/>
      <c r="F503" s="21"/>
      <c r="G503" s="21"/>
      <c r="H503" s="21"/>
      <c r="I503" s="30" t="s">
        <v>503</v>
      </c>
    </row>
    <row r="504" spans="1:9" s="2" customFormat="1" ht="189">
      <c r="A504" s="24">
        <v>6</v>
      </c>
      <c r="B504" s="28" t="s">
        <v>163</v>
      </c>
      <c r="C504" s="21"/>
      <c r="D504" s="29">
        <v>980</v>
      </c>
      <c r="E504" s="21"/>
      <c r="F504" s="21"/>
      <c r="G504" s="21"/>
      <c r="H504" s="21"/>
      <c r="I504" s="30" t="s">
        <v>504</v>
      </c>
    </row>
    <row r="505" spans="1:9" s="34" customFormat="1" ht="47.25" customHeight="1">
      <c r="A505" s="207" t="s">
        <v>7</v>
      </c>
      <c r="B505" s="207"/>
      <c r="C505" s="15">
        <f aca="true" t="shared" si="45" ref="C505:H505">SUM(C499:C504)</f>
        <v>7658.4737000000005</v>
      </c>
      <c r="D505" s="15">
        <f t="shared" si="45"/>
        <v>7658.4737000000005</v>
      </c>
      <c r="E505" s="15">
        <f t="shared" si="45"/>
        <v>0</v>
      </c>
      <c r="F505" s="15">
        <f t="shared" si="45"/>
        <v>0</v>
      </c>
      <c r="G505" s="15">
        <f t="shared" si="45"/>
        <v>0</v>
      </c>
      <c r="H505" s="15">
        <f t="shared" si="45"/>
        <v>0</v>
      </c>
      <c r="I505" s="15"/>
    </row>
    <row r="506" spans="1:9" s="34" customFormat="1" ht="49.5" customHeight="1">
      <c r="A506" s="207" t="s">
        <v>8</v>
      </c>
      <c r="B506" s="207"/>
      <c r="C506" s="15">
        <f aca="true" t="shared" si="46" ref="C506:H506">C369+C26+C505+C60+C135+C422+C447+C219+C94+C413+C32+C148+C308+C294+C379+C358+C426+C387+C102+C391+C340+C497+C197+C441+C191+C13+C267+C286+C474+C313+C373+C452+C493+C489+C478+C456+C345+C201+C8+C54+C229+C233+C254+C279+C282+C289+C317</f>
        <v>4537641.040650001</v>
      </c>
      <c r="D506" s="15">
        <f t="shared" si="46"/>
        <v>11803992.67626</v>
      </c>
      <c r="E506" s="15">
        <f t="shared" si="46"/>
        <v>1383646.0246100002</v>
      </c>
      <c r="F506" s="15">
        <f t="shared" si="46"/>
        <v>6167501.831160998</v>
      </c>
      <c r="G506" s="15">
        <f t="shared" si="46"/>
        <v>1352015.06314</v>
      </c>
      <c r="H506" s="15">
        <f t="shared" si="46"/>
        <v>5965918.468459999</v>
      </c>
      <c r="I506" s="15"/>
    </row>
    <row r="510" spans="6:8" ht="37.5">
      <c r="F510" s="13"/>
      <c r="H510" s="13"/>
    </row>
  </sheetData>
  <sheetProtection/>
  <mergeCells count="229">
    <mergeCell ref="A282:B282"/>
    <mergeCell ref="A279:B279"/>
    <mergeCell ref="A280:I280"/>
    <mergeCell ref="I273:I274"/>
    <mergeCell ref="I270:I271"/>
    <mergeCell ref="I298:I299"/>
    <mergeCell ref="A295:I295"/>
    <mergeCell ref="E66:E67"/>
    <mergeCell ref="F66:F67"/>
    <mergeCell ref="G66:G67"/>
    <mergeCell ref="H66:H67"/>
    <mergeCell ref="I77:I80"/>
    <mergeCell ref="B304:B305"/>
    <mergeCell ref="C304:C305"/>
    <mergeCell ref="D304:D305"/>
    <mergeCell ref="E304:E305"/>
    <mergeCell ref="F304:F305"/>
    <mergeCell ref="G304:G305"/>
    <mergeCell ref="A286:B286"/>
    <mergeCell ref="A290:I290"/>
    <mergeCell ref="A291:A292"/>
    <mergeCell ref="I291:I292"/>
    <mergeCell ref="H304:H305"/>
    <mergeCell ref="I304:I305"/>
    <mergeCell ref="A294:B294"/>
    <mergeCell ref="A287:I287"/>
    <mergeCell ref="A289:B289"/>
    <mergeCell ref="A268:I268"/>
    <mergeCell ref="A254:B254"/>
    <mergeCell ref="I260:I265"/>
    <mergeCell ref="A234:I234"/>
    <mergeCell ref="I141:I142"/>
    <mergeCell ref="C141:C142"/>
    <mergeCell ref="D141:D142"/>
    <mergeCell ref="E141:E142"/>
    <mergeCell ref="F141:F142"/>
    <mergeCell ref="G141:G142"/>
    <mergeCell ref="I75:I76"/>
    <mergeCell ref="A5:I5"/>
    <mergeCell ref="A8:B8"/>
    <mergeCell ref="A2:I2"/>
    <mergeCell ref="A9:I9"/>
    <mergeCell ref="A10:A11"/>
    <mergeCell ref="I10:I11"/>
    <mergeCell ref="A17:A18"/>
    <mergeCell ref="I17:I18"/>
    <mergeCell ref="A26:B26"/>
    <mergeCell ref="A27:I27"/>
    <mergeCell ref="A13:B13"/>
    <mergeCell ref="A14:I14"/>
    <mergeCell ref="A15:A16"/>
    <mergeCell ref="I15:I16"/>
    <mergeCell ref="A54:B54"/>
    <mergeCell ref="A55:I55"/>
    <mergeCell ref="A28:A29"/>
    <mergeCell ref="I28:I29"/>
    <mergeCell ref="A32:B32"/>
    <mergeCell ref="A33:I33"/>
    <mergeCell ref="I52:I53"/>
    <mergeCell ref="A60:B60"/>
    <mergeCell ref="A61:I61"/>
    <mergeCell ref="I62:I65"/>
    <mergeCell ref="I66:I69"/>
    <mergeCell ref="I70:I72"/>
    <mergeCell ref="I73:I74"/>
    <mergeCell ref="B66:B67"/>
    <mergeCell ref="A66:A67"/>
    <mergeCell ref="C66:C67"/>
    <mergeCell ref="D66:D67"/>
    <mergeCell ref="I98:I99"/>
    <mergeCell ref="A102:B102"/>
    <mergeCell ref="A103:I103"/>
    <mergeCell ref="A104:A105"/>
    <mergeCell ref="A98:A99"/>
    <mergeCell ref="A94:B94"/>
    <mergeCell ref="A95:I95"/>
    <mergeCell ref="A96:A97"/>
    <mergeCell ref="I96:I97"/>
    <mergeCell ref="A117:A118"/>
    <mergeCell ref="A115:A116"/>
    <mergeCell ref="A106:A107"/>
    <mergeCell ref="I106:I107"/>
    <mergeCell ref="A108:A109"/>
    <mergeCell ref="I108:I109"/>
    <mergeCell ref="A110:A111"/>
    <mergeCell ref="I110:I111"/>
    <mergeCell ref="A139:A140"/>
    <mergeCell ref="I139:I140"/>
    <mergeCell ref="H141:H142"/>
    <mergeCell ref="A112:A114"/>
    <mergeCell ref="I112:I114"/>
    <mergeCell ref="A119:A120"/>
    <mergeCell ref="A121:A125"/>
    <mergeCell ref="I121:I124"/>
    <mergeCell ref="A135:B135"/>
    <mergeCell ref="I115:I116"/>
    <mergeCell ref="I156:I159"/>
    <mergeCell ref="A141:A142"/>
    <mergeCell ref="B141:B142"/>
    <mergeCell ref="A136:I136"/>
    <mergeCell ref="I171:I172"/>
    <mergeCell ref="I173:I174"/>
    <mergeCell ref="A148:B148"/>
    <mergeCell ref="A149:I149"/>
    <mergeCell ref="A137:A138"/>
    <mergeCell ref="I137:I138"/>
    <mergeCell ref="A191:B191"/>
    <mergeCell ref="A192:I192"/>
    <mergeCell ref="A193:A196"/>
    <mergeCell ref="I193:I196"/>
    <mergeCell ref="A197:B197"/>
    <mergeCell ref="A198:I198"/>
    <mergeCell ref="I199:I200"/>
    <mergeCell ref="A230:I230"/>
    <mergeCell ref="A233:B233"/>
    <mergeCell ref="A201:B201"/>
    <mergeCell ref="A202:I202"/>
    <mergeCell ref="A203:A204"/>
    <mergeCell ref="I203:I204"/>
    <mergeCell ref="A205:A209"/>
    <mergeCell ref="A267:B267"/>
    <mergeCell ref="A283:I283"/>
    <mergeCell ref="A284:A285"/>
    <mergeCell ref="I284:I285"/>
    <mergeCell ref="A219:B219"/>
    <mergeCell ref="A255:I255"/>
    <mergeCell ref="A256:A257"/>
    <mergeCell ref="I256:I257"/>
    <mergeCell ref="A258:A259"/>
    <mergeCell ref="A229:B229"/>
    <mergeCell ref="A308:B308"/>
    <mergeCell ref="A309:I309"/>
    <mergeCell ref="A310:A311"/>
    <mergeCell ref="A296:A297"/>
    <mergeCell ref="I296:I297"/>
    <mergeCell ref="A298:A299"/>
    <mergeCell ref="I310:I311"/>
    <mergeCell ref="A300:A301"/>
    <mergeCell ref="I300:I301"/>
    <mergeCell ref="A304:A305"/>
    <mergeCell ref="A313:B313"/>
    <mergeCell ref="A318:I318"/>
    <mergeCell ref="A319:A320"/>
    <mergeCell ref="A314:I314"/>
    <mergeCell ref="A317:B317"/>
    <mergeCell ref="A323:A325"/>
    <mergeCell ref="A321:A322"/>
    <mergeCell ref="I321:I322"/>
    <mergeCell ref="I323:I325"/>
    <mergeCell ref="H326:H327"/>
    <mergeCell ref="I326:I329"/>
    <mergeCell ref="B328:B329"/>
    <mergeCell ref="C328:C329"/>
    <mergeCell ref="D328:D329"/>
    <mergeCell ref="D326:D327"/>
    <mergeCell ref="A330:A331"/>
    <mergeCell ref="G328:G329"/>
    <mergeCell ref="G326:G327"/>
    <mergeCell ref="F328:F329"/>
    <mergeCell ref="A326:A329"/>
    <mergeCell ref="B326:B327"/>
    <mergeCell ref="C326:C327"/>
    <mergeCell ref="I330:I331"/>
    <mergeCell ref="E326:E327"/>
    <mergeCell ref="A334:A336"/>
    <mergeCell ref="I334:I336"/>
    <mergeCell ref="A340:B340"/>
    <mergeCell ref="A341:I341"/>
    <mergeCell ref="F326:F327"/>
    <mergeCell ref="H328:H329"/>
    <mergeCell ref="E328:E329"/>
    <mergeCell ref="A332:A333"/>
    <mergeCell ref="A342:A344"/>
    <mergeCell ref="I342:I344"/>
    <mergeCell ref="A345:B345"/>
    <mergeCell ref="A346:I346"/>
    <mergeCell ref="A347:A348"/>
    <mergeCell ref="I347:I348"/>
    <mergeCell ref="A349:A351"/>
    <mergeCell ref="I349:I351"/>
    <mergeCell ref="A358:B358"/>
    <mergeCell ref="A359:I359"/>
    <mergeCell ref="A360:A361"/>
    <mergeCell ref="I360:I361"/>
    <mergeCell ref="A369:B369"/>
    <mergeCell ref="A370:I370"/>
    <mergeCell ref="A373:B373"/>
    <mergeCell ref="A374:I374"/>
    <mergeCell ref="A379:B379"/>
    <mergeCell ref="A380:I380"/>
    <mergeCell ref="I382:I383"/>
    <mergeCell ref="I385:I386"/>
    <mergeCell ref="A387:B387"/>
    <mergeCell ref="A388:I388"/>
    <mergeCell ref="A391:B391"/>
    <mergeCell ref="A392:I392"/>
    <mergeCell ref="I394:I395"/>
    <mergeCell ref="I397:I398"/>
    <mergeCell ref="A413:B413"/>
    <mergeCell ref="A414:I414"/>
    <mergeCell ref="A422:B422"/>
    <mergeCell ref="A423:I423"/>
    <mergeCell ref="A457:I457"/>
    <mergeCell ref="A424:A425"/>
    <mergeCell ref="A426:B426"/>
    <mergeCell ref="A427:I427"/>
    <mergeCell ref="A441:B441"/>
    <mergeCell ref="A442:I442"/>
    <mergeCell ref="I429:I439"/>
    <mergeCell ref="I470:I472"/>
    <mergeCell ref="A474:B474"/>
    <mergeCell ref="A475:I475"/>
    <mergeCell ref="A478:B478"/>
    <mergeCell ref="A479:I479"/>
    <mergeCell ref="A447:B447"/>
    <mergeCell ref="A448:I448"/>
    <mergeCell ref="A452:B452"/>
    <mergeCell ref="A453:I453"/>
    <mergeCell ref="A456:B456"/>
    <mergeCell ref="I177:I178"/>
    <mergeCell ref="A220:I220"/>
    <mergeCell ref="A497:B497"/>
    <mergeCell ref="A498:I498"/>
    <mergeCell ref="A505:B505"/>
    <mergeCell ref="A506:B506"/>
    <mergeCell ref="A493:B493"/>
    <mergeCell ref="A494:I494"/>
    <mergeCell ref="A489:B489"/>
    <mergeCell ref="A490:I490"/>
  </mergeCells>
  <printOptions horizontalCentered="1"/>
  <pageMargins left="0.15748031496062992" right="0.15748031496062992" top="0.15748031496062992" bottom="0.35433070866141736" header="0.15748031496062992" footer="0.11811023622047245"/>
  <pageSetup fitToHeight="50" horizontalDpi="600" verticalDpi="600" orientation="landscape" paperSize="9" scale="28" r:id="rId1"/>
  <headerFooter alignWithMargins="0">
    <oddFooter>&amp;C&amp;18&amp;P</oddFooter>
  </headerFooter>
  <rowBreaks count="20" manualBreakCount="20">
    <brk id="16" max="8" man="1"/>
    <brk id="26" max="8" man="1"/>
    <brk id="44" max="8" man="1"/>
    <brk id="54" max="8" man="1"/>
    <brk id="60" max="8" man="1"/>
    <brk id="65" max="8" man="1"/>
    <brk id="111" max="8" man="1"/>
    <brk id="191" max="8" man="1"/>
    <brk id="201" max="8" man="1"/>
    <brk id="259" max="8" man="1"/>
    <brk id="294" max="8" man="1"/>
    <brk id="308" max="8" man="1"/>
    <brk id="333" max="8" man="1"/>
    <brk id="340" max="8" man="1"/>
    <brk id="391" max="8" man="1"/>
    <brk id="417" max="8" man="1"/>
    <brk id="426" max="8" man="1"/>
    <brk id="441" max="8" man="1"/>
    <brk id="456" max="8" man="1"/>
    <brk id="4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</cp:lastModifiedBy>
  <cp:lastPrinted>2021-06-23T13:14:23Z</cp:lastPrinted>
  <dcterms:created xsi:type="dcterms:W3CDTF">2014-10-15T16:40:59Z</dcterms:created>
  <dcterms:modified xsi:type="dcterms:W3CDTF">2021-06-23T13:14:24Z</dcterms:modified>
  <cp:category/>
  <cp:version/>
  <cp:contentType/>
  <cp:contentStatus/>
</cp:coreProperties>
</file>